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815" tabRatio="826" activeTab="0"/>
  </bookViews>
  <sheets>
    <sheet name="INDEX" sheetId="1" r:id="rId1"/>
    <sheet name="1 年度別" sheetId="2" r:id="rId2"/>
    <sheet name="2 利用関係別(H29年度)" sheetId="3" r:id="rId3"/>
    <sheet name="3 利用関係(H28年度)"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externalReferences>
    <externalReference r:id="rId15"/>
  </externalReferences>
  <definedNames>
    <definedName name="_xlnm.Print_Area" localSheetId="10">'10 資金別'!$A$1:$O$41</definedName>
    <definedName name="_xlnm.Print_Area" localSheetId="11">'11 持家'!$A$1:$P$17</definedName>
    <definedName name="_xlnm.Print_Area" localSheetId="2">'2 利用関係別(H29年度)'!$A$1:$Q$100</definedName>
    <definedName name="_xlnm.Print_Area" localSheetId="3">'3 利用関係(H28年度)'!$A$1:$Q$100</definedName>
    <definedName name="_xlnm.Print_Area" localSheetId="4">'4 各地域'!$A$1:$O$36</definedName>
    <definedName name="_xlnm.Print_Area" localSheetId="5">'5 県北'!$A$1:$O$39</definedName>
    <definedName name="_xlnm.Print_Area" localSheetId="6">'6 県央'!$A$1:$O$54</definedName>
    <definedName name="_xlnm.Print_Area" localSheetId="7">'7 鹿行'!$A$1:$O$34</definedName>
    <definedName name="_xlnm.Print_Area" localSheetId="8">'8 県南'!$A$1:$O$79</definedName>
    <definedName name="_xlnm.Print_Area" localSheetId="9">'9 県西'!$A$1:$O$59</definedName>
    <definedName name="_xlnm.Print_Area" localSheetId="0">'INDEX'!$A$1:$N$37</definedName>
  </definedNames>
  <calcPr fullCalcOnLoad="1" iterate="1" iterateCount="1" iterateDelta="0.001"/>
</workbook>
</file>

<file path=xl/sharedStrings.xml><?xml version="1.0" encoding="utf-8"?>
<sst xmlns="http://schemas.openxmlformats.org/spreadsheetml/2006/main" count="957" uniqueCount="218">
  <si>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</si>
  <si>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</si>
  <si>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</si>
  <si>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</si>
  <si>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</si>
  <si>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</si>
  <si>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</si>
  <si>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</si>
  <si>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</si>
  <si>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</si>
  <si>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</si>
  <si>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</si>
  <si>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</si>
  <si>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</si>
  <si>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</si>
  <si>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</si>
  <si>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</si>
  <si>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</si>
  <si>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</si>
  <si>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</si>
  <si>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</si>
  <si>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</si>
  <si>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</si>
  <si>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</si>
  <si>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</si>
  <si>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</si>
  <si>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</si>
  <si>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</si>
  <si>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</si>
  <si>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</si>
  <si>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</si>
  <si>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</si>
  <si>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</si>
  <si>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</si>
  <si>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</si>
  <si>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</si>
  <si>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</si>
  <si>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</si>
  <si>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</si>
  <si>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</si>
  <si>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</si>
  <si>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</si>
  <si>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</si>
  <si>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</si>
  <si>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</si>
  <si>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</si>
  <si>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</si>
  <si>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</si>
  <si>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</si>
  <si>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</si>
  <si>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</si>
  <si>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</si>
  <si>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</si>
  <si>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</si>
  <si>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</si>
  <si>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</si>
  <si>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</si>
  <si>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</si>
  <si>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</si>
  <si>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常陸太田市</t>
  </si>
  <si>
    <t>大子町</t>
  </si>
  <si>
    <t>下妻市</t>
  </si>
  <si>
    <t>八千代町</t>
  </si>
  <si>
    <t>境町</t>
  </si>
  <si>
    <t>五霞町</t>
  </si>
  <si>
    <t>持    家</t>
  </si>
  <si>
    <t>貸    家</t>
  </si>
  <si>
    <t>給与住宅</t>
  </si>
  <si>
    <t>公営住宅</t>
  </si>
  <si>
    <t>その他</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</si>
  <si>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</si>
  <si>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</si>
  <si>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</si>
  <si>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</si>
  <si>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</si>
  <si>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</si>
  <si>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</si>
  <si>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</si>
  <si>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</si>
  <si>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</si>
  <si>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</si>
  <si>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</si>
  <si>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</si>
  <si>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民間資金のみで建てた住宅</t>
  </si>
  <si>
    <t>公営住宅法に基づいて、国から補助を受けた住宅及び住宅地区改良法により建てた住宅</t>
  </si>
  <si>
    <t>さらに各地域の市町村別の住宅着工戸数を知りたいときは下のボタンを押してください。</t>
  </si>
  <si>
    <t>日立市</t>
  </si>
  <si>
    <t>常陸大宮市</t>
  </si>
  <si>
    <t>那珂市</t>
  </si>
  <si>
    <t>小美玉市</t>
  </si>
  <si>
    <t>城里町</t>
  </si>
  <si>
    <t>潮来市</t>
  </si>
  <si>
    <t>守谷市</t>
  </si>
  <si>
    <t>稲敷市</t>
  </si>
  <si>
    <t>かすみがうら市</t>
  </si>
  <si>
    <t>つくばみらい市</t>
  </si>
  <si>
    <t>筑西市</t>
  </si>
  <si>
    <t>坂東市</t>
  </si>
  <si>
    <t>茨城県　資金別住宅着工戸数</t>
  </si>
  <si>
    <t xml:space="preserve">７月 </t>
  </si>
  <si>
    <t>１１月　</t>
  </si>
  <si>
    <t>総　計</t>
  </si>
  <si>
    <t>都市再生機構建設住宅</t>
  </si>
  <si>
    <t>住宅金融支援機構融資住宅</t>
  </si>
  <si>
    <t>鹿嶋市</t>
  </si>
  <si>
    <t>参考）特定行政庁を除く</t>
  </si>
  <si>
    <t>４月</t>
  </si>
  <si>
    <t>5月</t>
  </si>
  <si>
    <t>6月</t>
  </si>
  <si>
    <t>7月</t>
  </si>
  <si>
    <t>8月</t>
  </si>
  <si>
    <t>9月</t>
  </si>
  <si>
    <t>10月</t>
  </si>
  <si>
    <t>11月</t>
  </si>
  <si>
    <t>12月</t>
  </si>
  <si>
    <t>1月</t>
  </si>
  <si>
    <t>2月</t>
  </si>
  <si>
    <t>3月</t>
  </si>
  <si>
    <t>合計</t>
  </si>
  <si>
    <t>地域</t>
  </si>
  <si>
    <t>水戸市</t>
  </si>
  <si>
    <t>土浦市</t>
  </si>
  <si>
    <t xml:space="preserve"> </t>
  </si>
  <si>
    <t>　</t>
  </si>
  <si>
    <t>計</t>
  </si>
  <si>
    <t>構成比</t>
  </si>
  <si>
    <t>構成比</t>
  </si>
  <si>
    <t>構成比</t>
  </si>
  <si>
    <t xml:space="preserve"> </t>
  </si>
  <si>
    <t>４月</t>
  </si>
  <si>
    <t xml:space="preserve">      非  木  造</t>
  </si>
  <si>
    <t>計</t>
  </si>
  <si>
    <t>県北</t>
  </si>
  <si>
    <t>神栖市</t>
  </si>
  <si>
    <t>行方市</t>
  </si>
  <si>
    <t>鉾田市</t>
  </si>
  <si>
    <t>桜川市</t>
  </si>
  <si>
    <t>常総市</t>
  </si>
  <si>
    <t>（国及び都道府県から補助を受けて建てた住宅を含む）</t>
  </si>
  <si>
    <t>住宅金融支援機構から融資を受けて建てた住宅</t>
  </si>
  <si>
    <t>（融資額の大小に関係なく一部でも住宅金融支援機構の融資を受けて建てた場合を含む）</t>
  </si>
  <si>
    <t>住宅金融機構</t>
  </si>
  <si>
    <t>都市再生機構</t>
  </si>
  <si>
    <t>都市再生機構が分譲又は賃貸を目的として建てた住宅</t>
  </si>
  <si>
    <t>ひたちなか市</t>
  </si>
  <si>
    <t>高萩市</t>
  </si>
  <si>
    <t>笠間市</t>
  </si>
  <si>
    <t>茨城町</t>
  </si>
  <si>
    <t>大洗町</t>
  </si>
  <si>
    <t>石岡市</t>
  </si>
  <si>
    <t>取手市</t>
  </si>
  <si>
    <t>牛久市</t>
  </si>
  <si>
    <t>つくば市</t>
  </si>
  <si>
    <t>美浦村</t>
  </si>
  <si>
    <t>阿見町</t>
  </si>
  <si>
    <t>河内町</t>
  </si>
  <si>
    <t>利根町</t>
  </si>
  <si>
    <t>古河市</t>
  </si>
  <si>
    <t>結城市</t>
  </si>
  <si>
    <r>
      <rPr>
        <sz val="10"/>
        <rFont val="ＭＳ Ｐゴシック"/>
        <family val="3"/>
      </rPr>
      <t>茨城県</t>
    </r>
    <r>
      <rPr>
        <b/>
        <u val="single"/>
        <sz val="16"/>
        <rFont val="ＭＳ Ｐゴシック"/>
        <family val="3"/>
      </rPr>
      <t>持家ー戸建新設</t>
    </r>
    <r>
      <rPr>
        <sz val="10"/>
        <rFont val="ＭＳ Ｐゴシック"/>
        <family val="3"/>
      </rPr>
      <t>住宅着工統計</t>
    </r>
  </si>
  <si>
    <t>本データの住宅着工数は，国土交通省　総合政策局建設統計室公表の「住宅着工統計」より作成しています。</t>
  </si>
  <si>
    <t>国土交通省　総合政策局建設統計室公表「住宅着工統計」より作成</t>
  </si>
  <si>
    <t>　（e-Stat（政府統計の総合窓口） &gt; 住宅着工統計：http://www.e-stat.go.jp/SG1/estat/GL08020102.do?_toGL08020102_&amp;tclassID=000001011994&amp;cycleCode=1&amp;requestSender=search）</t>
  </si>
  <si>
    <t>持家</t>
  </si>
  <si>
    <t>昭和60年度
(1985年)</t>
  </si>
  <si>
    <t>昭和61年度
(1986年)</t>
  </si>
  <si>
    <t>昭和62年度
(1987年)</t>
  </si>
  <si>
    <t>昭和63年度
(1988年)</t>
  </si>
  <si>
    <t>平成元年度
(1989年)</t>
  </si>
  <si>
    <t>平成2年度
(1990年)</t>
  </si>
  <si>
    <t>平成3年度
(1991年)</t>
  </si>
  <si>
    <t>平成4年度
(1992年)</t>
  </si>
  <si>
    <t>平成5年度
(1993年)</t>
  </si>
  <si>
    <t>平成6年度
(1994年)</t>
  </si>
  <si>
    <t>平成7年度
(1995年)</t>
  </si>
  <si>
    <t>平成8年度
(1996年)</t>
  </si>
  <si>
    <t>平成9年度
(1997年)</t>
  </si>
  <si>
    <t>平成10年度
(1998年)</t>
  </si>
  <si>
    <t>平成11年度
(1999年)</t>
  </si>
  <si>
    <t>平成12年度
(2000年)</t>
  </si>
  <si>
    <t>平成13年度
(2001年)</t>
  </si>
  <si>
    <t>平成14年度
(2002年)</t>
  </si>
  <si>
    <t>平成15年度
(2003年)</t>
  </si>
  <si>
    <t>平成16年度
(2004年)</t>
  </si>
  <si>
    <t>平成17年度
(2005年)</t>
  </si>
  <si>
    <t>平成18年度
(2006年)</t>
  </si>
  <si>
    <t>平成19年度
(2007年)</t>
  </si>
  <si>
    <t>平成20年度
(2008年)</t>
  </si>
  <si>
    <t>平成21年度
(2009年)</t>
  </si>
  <si>
    <t>平成22年度
(2010年)</t>
  </si>
  <si>
    <t>平成23年度
(2011年)</t>
  </si>
  <si>
    <t>平成24年度
(2012年)</t>
  </si>
  <si>
    <t>平成25年度
(2013年)</t>
  </si>
  <si>
    <t>平成26年度
(2014年)</t>
  </si>
  <si>
    <t>持    家</t>
  </si>
  <si>
    <t>民間資金住宅</t>
  </si>
  <si>
    <t>民間資金住宅</t>
  </si>
  <si>
    <t>公営住宅</t>
  </si>
  <si>
    <t>融資住宅</t>
  </si>
  <si>
    <t>建設住宅</t>
  </si>
  <si>
    <t>平成27年度
(2015年)</t>
  </si>
  <si>
    <t>平成28年度
(2016年)</t>
  </si>
  <si>
    <t>茨城県住宅着工データ（平成29年度）</t>
  </si>
  <si>
    <t>（平成29年度）</t>
  </si>
  <si>
    <t>（平成29年度）</t>
  </si>
  <si>
    <t>（平成29年度）</t>
  </si>
  <si>
    <t>（平成29年度）</t>
  </si>
  <si>
    <t>(平成29年度）</t>
  </si>
  <si>
    <t>（平成29年度）</t>
  </si>
  <si>
    <r>
      <t>（</t>
    </r>
    <r>
      <rPr>
        <b/>
        <sz val="14"/>
        <rFont val="ＭＳ Ｐゴシック"/>
        <family val="3"/>
      </rPr>
      <t>平成29年度）</t>
    </r>
  </si>
  <si>
    <r>
      <t>（平成28</t>
    </r>
    <r>
      <rPr>
        <sz val="11"/>
        <rFont val="ＭＳ Ｐゴシック"/>
        <family val="3"/>
      </rPr>
      <t>年度）</t>
    </r>
  </si>
  <si>
    <r>
      <t>（平成28</t>
    </r>
    <r>
      <rPr>
        <sz val="11"/>
        <rFont val="ＭＳ Ｐゴシック"/>
        <family val="3"/>
      </rPr>
      <t>年度）</t>
    </r>
  </si>
  <si>
    <t>龍ケ崎市</t>
  </si>
  <si>
    <t>東海村</t>
  </si>
  <si>
    <t>※H29年度より市町村の地域割り振りを変更しております。前年と比較をする際は取り扱いにご留意願います。</t>
  </si>
  <si>
    <t>特定行政庁を除く</t>
  </si>
  <si>
    <t>平成29年度
(2017年)</t>
  </si>
  <si>
    <t>( 単位 ： 戸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</si>
</sst>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quot;-&quot;###,###,##0"/>
    <numFmt numFmtId="187" formatCode="\ ###,##0;&quot;-&quot;###,##0"/>
  </numFmts>
  <fonts count="62">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0"/>
      <name val="ＭＳ Ｐゴシック"/>
      <family val="3"/>
    </font>
    <font>
      <b/>
      <u val="single"/>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11"/>
      <color rgb="FFFF0000"/>
      <name val="ＭＳ Ｐゴシック"/>
      <family val="3"/>
    </font>
    <font>
      <b/>
      <sz val="12"/>
      <color rgb="FFFF0000"/>
      <name val="ＭＳ Ｐゴシック"/>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
      <patternFill patternType="solid">
        <fgColor rgb="FFFF9900"/>
        <bgColor indexed="64"/>
      </patternFill>
    </fill>
  </fills>
  <borders count="28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ck"/>
      <bottom style="thin"/>
    </border>
    <border>
      <left style="thin"/>
      <right style="thin"/>
      <top style="thick"/>
      <bottom style="thin"/>
    </border>
    <border>
      <left style="double"/>
      <right style="thick"/>
      <top style="thick"/>
      <bottom style="thin"/>
    </border>
    <border>
      <left style="thick"/>
      <right>
        <color indexed="63"/>
      </right>
      <top style="thin"/>
      <bottom style="dashed"/>
    </border>
    <border>
      <left>
        <color indexed="63"/>
      </left>
      <right>
        <color indexed="63"/>
      </right>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style="thick"/>
      <right style="double"/>
      <top style="double"/>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style="thick"/>
      <right style="double"/>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n"/>
      <right style="medium"/>
      <top style="medium"/>
      <bottom style="double"/>
    </border>
    <border>
      <left style="thick"/>
      <right style="thin"/>
      <top>
        <color indexed="63"/>
      </top>
      <bottom style="double"/>
    </border>
    <border>
      <left style="thick"/>
      <right style="thin"/>
      <top>
        <color indexed="63"/>
      </top>
      <bottom style="thick"/>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double"/>
      <right style="thin"/>
      <top style="thick"/>
      <bottom style="double"/>
    </border>
    <border>
      <left style="thin"/>
      <right style="thin"/>
      <top style="thick"/>
      <bottom style="double"/>
    </border>
    <border>
      <left style="thin"/>
      <right style="double"/>
      <top style="thick"/>
      <bottom style="double"/>
    </border>
    <border>
      <left>
        <color indexed="63"/>
      </left>
      <right style="thick"/>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style="double"/>
      <right style="medium"/>
      <top style="double"/>
      <bottom>
        <color indexed="63"/>
      </bottom>
    </border>
    <border>
      <left style="double"/>
      <right style="medium"/>
      <top style="thin"/>
      <bottom style="thin"/>
    </border>
    <border>
      <left style="double"/>
      <right style="medium"/>
      <top style="thin"/>
      <bottom style="double"/>
    </border>
    <border>
      <left style="double"/>
      <right style="medium"/>
      <top>
        <color indexed="63"/>
      </top>
      <bottom style="thin"/>
    </border>
    <border>
      <left style="double"/>
      <right style="medium"/>
      <top style="thin"/>
      <bottom>
        <color indexed="63"/>
      </bottom>
    </border>
    <border>
      <left style="double"/>
      <right style="medium"/>
      <top style="double"/>
      <bottom style="thin"/>
    </border>
    <border>
      <left style="double"/>
      <right style="medium"/>
      <top style="thin"/>
      <bottom style="medium"/>
    </border>
    <border>
      <left style="thin"/>
      <right style="double"/>
      <top style="thin"/>
      <bottom style="thin"/>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style="medium"/>
      <top>
        <color indexed="63"/>
      </top>
      <bottom style="medium"/>
    </border>
    <border>
      <left>
        <color indexed="63"/>
      </left>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thin"/>
      <top style="double"/>
      <bottom style="thin"/>
    </border>
    <border>
      <left style="thin"/>
      <right>
        <color indexed="63"/>
      </right>
      <top>
        <color indexed="63"/>
      </top>
      <bottom style="double"/>
    </border>
    <border>
      <left style="double"/>
      <right style="double"/>
      <top style="double"/>
      <bottom style="thin"/>
    </border>
    <border>
      <left style="double"/>
      <right style="double"/>
      <top style="thin"/>
      <bottom style="thin"/>
    </border>
    <border>
      <left style="medium"/>
      <right style="double"/>
      <top>
        <color indexed="63"/>
      </top>
      <bottom style="double"/>
    </border>
    <border>
      <left style="double"/>
      <right style="double"/>
      <top style="thin"/>
      <bottom style="double"/>
    </border>
    <border>
      <left style="double"/>
      <right style="double"/>
      <top>
        <color indexed="63"/>
      </top>
      <bottom style="thin"/>
    </border>
    <border>
      <left style="double"/>
      <right style="double"/>
      <top style="thin"/>
      <bottom>
        <color indexed="63"/>
      </bottom>
    </border>
    <border>
      <left style="medium"/>
      <right>
        <color indexed="63"/>
      </right>
      <top>
        <color indexed="63"/>
      </top>
      <bottom>
        <color indexed="63"/>
      </bottom>
    </border>
    <border>
      <left style="thin"/>
      <right>
        <color indexed="63"/>
      </right>
      <top style="dashed"/>
      <bottom style="thin"/>
    </border>
    <border>
      <left style="thin"/>
      <right style="double"/>
      <top style="dashed"/>
      <bottom style="thin"/>
    </border>
    <border>
      <left>
        <color indexed="63"/>
      </left>
      <right style="thick"/>
      <top style="dashed"/>
      <bottom style="thin"/>
    </border>
    <border>
      <left style="thin"/>
      <right style="double"/>
      <top>
        <color indexed="63"/>
      </top>
      <bottom style="thin"/>
    </border>
    <border>
      <left>
        <color indexed="63"/>
      </left>
      <right style="thick"/>
      <top>
        <color indexed="63"/>
      </top>
      <bottom style="thin"/>
    </border>
    <border>
      <left>
        <color indexed="63"/>
      </left>
      <right>
        <color indexed="63"/>
      </right>
      <top>
        <color indexed="63"/>
      </top>
      <bottom style="thin"/>
    </border>
    <border>
      <left>
        <color indexed="63"/>
      </left>
      <right style="thin"/>
      <top style="thin"/>
      <bottom style="dashed"/>
    </border>
    <border>
      <left style="thin"/>
      <right>
        <color indexed="63"/>
      </right>
      <top>
        <color indexed="63"/>
      </top>
      <bottom style="thick"/>
    </border>
    <border>
      <left style="thin"/>
      <right style="double"/>
      <top>
        <color indexed="63"/>
      </top>
      <bottom style="thick"/>
    </border>
    <border>
      <left>
        <color indexed="63"/>
      </left>
      <right style="thick"/>
      <top>
        <color indexed="63"/>
      </top>
      <bottom style="thick"/>
    </border>
    <border>
      <left style="double"/>
      <right style="thin"/>
      <top style="thin"/>
      <bottom style="mediu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color indexed="63"/>
      </left>
      <right style="thin"/>
      <top>
        <color indexed="63"/>
      </top>
      <bottom style="thin"/>
    </border>
    <border>
      <left style="double"/>
      <right style="thick"/>
      <top>
        <color indexed="63"/>
      </top>
      <bottom style="thin"/>
    </border>
    <border>
      <left style="thin"/>
      <right style="double"/>
      <top style="thin"/>
      <bottom style="dashed"/>
    </border>
    <border>
      <left style="double"/>
      <right style="thin"/>
      <top style="thin"/>
      <bottom style="dashed"/>
    </border>
    <border>
      <left style="thin"/>
      <right style="thin"/>
      <top style="thin"/>
      <bottom style="dashed"/>
    </border>
    <border>
      <left style="double"/>
      <right style="thick"/>
      <top style="thin"/>
      <bottom style="dotted"/>
    </border>
    <border>
      <left style="double"/>
      <right style="thin"/>
      <top style="dashed"/>
      <bottom style="thin"/>
    </border>
    <border>
      <left style="thin"/>
      <right style="thin"/>
      <top style="dashed"/>
      <bottom style="thin"/>
    </border>
    <border>
      <left style="double"/>
      <right style="thick"/>
      <top style="dotted"/>
      <bottom style="thin"/>
    </border>
    <border>
      <left style="thin"/>
      <right style="double"/>
      <top style="thin"/>
      <bottom>
        <color indexed="63"/>
      </bottom>
    </border>
    <border>
      <left style="double"/>
      <right style="thin"/>
      <top style="thin"/>
      <bottom>
        <color indexed="63"/>
      </bottom>
    </border>
    <border>
      <left style="double"/>
      <right style="thick"/>
      <top>
        <color indexed="63"/>
      </top>
      <bottom style="dotted"/>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thin"/>
      <right style="double"/>
      <top>
        <color indexed="63"/>
      </top>
      <bottom style="dashed"/>
    </border>
    <border>
      <left style="double"/>
      <right style="thin"/>
      <top>
        <color indexed="63"/>
      </top>
      <bottom style="dashed"/>
    </border>
    <border>
      <left style="thin"/>
      <right style="thin"/>
      <top>
        <color indexed="63"/>
      </top>
      <bottom style="dashed"/>
    </border>
    <border>
      <left style="double"/>
      <right style="thick"/>
      <top style="double"/>
      <bottom style="dotted"/>
    </border>
    <border>
      <left style="double"/>
      <right style="thick"/>
      <top style="dashed"/>
      <bottom style="thin"/>
    </border>
    <border>
      <left style="thin"/>
      <right style="double"/>
      <top>
        <color indexed="63"/>
      </top>
      <bottom>
        <color indexed="63"/>
      </bottom>
    </border>
    <border>
      <left style="thin"/>
      <right style="thin"/>
      <top style="dashed"/>
      <bottom style="double"/>
    </border>
    <border>
      <left style="double"/>
      <right style="thick"/>
      <top style="dotted"/>
      <bottom style="double"/>
    </border>
    <border>
      <left style="thin"/>
      <right style="double"/>
      <top style="double"/>
      <bottom>
        <color indexed="63"/>
      </bottom>
    </border>
    <border>
      <left style="double"/>
      <right style="thin"/>
      <top style="double"/>
      <bottom>
        <color indexed="63"/>
      </bottom>
    </border>
    <border>
      <left>
        <color indexed="63"/>
      </left>
      <right style="thick"/>
      <top>
        <color indexed="63"/>
      </top>
      <bottom style="dotted"/>
    </border>
    <border>
      <left>
        <color indexed="63"/>
      </left>
      <right style="thick"/>
      <top style="thin"/>
      <bottom style="dashed"/>
    </border>
    <border>
      <left style="thin"/>
      <right style="thin"/>
      <top>
        <color indexed="63"/>
      </top>
      <bottom>
        <color indexed="63"/>
      </bottom>
    </border>
    <border>
      <left style="thin"/>
      <right style="double"/>
      <top>
        <color indexed="63"/>
      </top>
      <bottom style="double"/>
    </border>
    <border>
      <left style="double"/>
      <right style="thin"/>
      <top>
        <color indexed="63"/>
      </top>
      <bottom style="double"/>
    </border>
    <border>
      <left style="thin"/>
      <right style="thin"/>
      <top>
        <color indexed="63"/>
      </top>
      <bottom style="double"/>
    </border>
    <border>
      <left>
        <color indexed="63"/>
      </left>
      <right style="thick"/>
      <top>
        <color indexed="63"/>
      </top>
      <bottom style="double"/>
    </border>
    <border>
      <left>
        <color indexed="63"/>
      </left>
      <right style="thick"/>
      <top>
        <color indexed="63"/>
      </top>
      <bottom>
        <color indexed="63"/>
      </bottom>
    </border>
    <border>
      <left>
        <color indexed="63"/>
      </left>
      <right style="thick"/>
      <top>
        <color indexed="63"/>
      </top>
      <bottom style="dashed"/>
    </border>
    <border>
      <left>
        <color indexed="63"/>
      </left>
      <right style="thick"/>
      <top style="double"/>
      <bottom>
        <color indexed="63"/>
      </bottom>
    </border>
    <border>
      <left style="thin"/>
      <right style="double"/>
      <top style="dashed"/>
      <bottom style="dashed"/>
    </border>
    <border>
      <left style="double"/>
      <right style="thin"/>
      <top style="dashed"/>
      <bottom style="dashed"/>
    </border>
    <border>
      <left style="thin"/>
      <right style="thin"/>
      <top style="dashed"/>
      <bottom style="dashed"/>
    </border>
    <border>
      <left>
        <color indexed="63"/>
      </left>
      <right style="thick"/>
      <top style="dotted"/>
      <bottom style="dotted"/>
    </border>
    <border>
      <left>
        <color indexed="63"/>
      </left>
      <right style="thick"/>
      <top style="thin"/>
      <bottom>
        <color indexed="63"/>
      </bottom>
    </border>
    <border>
      <left style="thin"/>
      <right>
        <color indexed="63"/>
      </right>
      <top style="dashed"/>
      <bottom style="dashed"/>
    </border>
    <border>
      <left>
        <color indexed="63"/>
      </left>
      <right style="thick"/>
      <top style="dashed"/>
      <bottom style="dashed"/>
    </border>
    <border>
      <left>
        <color indexed="63"/>
      </left>
      <right style="thick"/>
      <top style="double"/>
      <bottom style="dashed"/>
    </border>
    <border>
      <left>
        <color indexed="63"/>
      </left>
      <right style="thin"/>
      <top style="dashed"/>
      <bottom style="dashed"/>
    </border>
    <border>
      <left>
        <color indexed="63"/>
      </left>
      <right style="thin"/>
      <top>
        <color indexed="63"/>
      </top>
      <bottom style="double"/>
    </border>
    <border>
      <left style="thin"/>
      <right style="thin"/>
      <top style="thin"/>
      <bottom style="dotted"/>
    </border>
    <border>
      <left style="thin"/>
      <right style="double"/>
      <top style="thin"/>
      <bottom style="dotted"/>
    </border>
    <border>
      <left style="double"/>
      <right>
        <color indexed="63"/>
      </right>
      <top style="thin"/>
      <bottom style="dashed"/>
    </border>
    <border>
      <left>
        <color indexed="63"/>
      </left>
      <right style="thick"/>
      <top style="thin"/>
      <bottom style="dotted"/>
    </border>
    <border>
      <left style="thin"/>
      <right style="thin"/>
      <top style="double"/>
      <bottom style="dotted"/>
    </border>
    <border>
      <left style="thin"/>
      <right style="double"/>
      <top style="double"/>
      <bottom style="dotted"/>
    </border>
    <border>
      <left style="double"/>
      <right>
        <color indexed="63"/>
      </right>
      <top style="dotted"/>
      <bottom style="dotted"/>
    </border>
    <border>
      <left style="thin"/>
      <right style="thin"/>
      <top style="dotted"/>
      <bottom style="dotted"/>
    </border>
    <border>
      <left style="thin"/>
      <right style="double"/>
      <top style="dotted"/>
      <bottom style="dotted"/>
    </border>
    <border>
      <left style="thin"/>
      <right style="double"/>
      <top style="dotted"/>
      <bottom style="thin"/>
    </border>
    <border>
      <left style="double"/>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style="double"/>
      <top style="dotted"/>
      <bottom style="dashed"/>
    </border>
    <border>
      <left style="double"/>
      <right>
        <color indexed="63"/>
      </right>
      <top style="dashed"/>
      <bottom style="dashed"/>
    </border>
    <border>
      <left style="double"/>
      <right>
        <color indexed="63"/>
      </right>
      <top>
        <color indexed="63"/>
      </top>
      <bottom style="double"/>
    </border>
    <border>
      <left style="double"/>
      <right>
        <color indexed="63"/>
      </right>
      <top style="double"/>
      <bottom style="dotted"/>
    </border>
    <border>
      <left style="double"/>
      <right>
        <color indexed="63"/>
      </right>
      <top>
        <color indexed="63"/>
      </top>
      <bottom style="dashed"/>
    </border>
    <border>
      <left>
        <color indexed="63"/>
      </left>
      <right>
        <color indexed="63"/>
      </right>
      <top style="dashed"/>
      <bottom style="dashed"/>
    </border>
    <border>
      <left>
        <color indexed="63"/>
      </left>
      <right>
        <color indexed="63"/>
      </right>
      <top>
        <color indexed="63"/>
      </top>
      <bottom style="double"/>
    </border>
    <border>
      <left style="double"/>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ck"/>
      <top style="dashed"/>
      <bottom style="dotted"/>
    </border>
    <border>
      <left>
        <color indexed="63"/>
      </left>
      <right>
        <color indexed="63"/>
      </right>
      <top style="thin"/>
      <bottom style="dotted"/>
    </border>
    <border>
      <left style="double"/>
      <right>
        <color indexed="63"/>
      </right>
      <top style="dotted"/>
      <bottom>
        <color indexed="63"/>
      </bottom>
    </border>
    <border>
      <left style="thin"/>
      <right style="thin"/>
      <top style="dotted"/>
      <bottom>
        <color indexed="63"/>
      </bottom>
    </border>
    <border>
      <left style="thin"/>
      <right style="double"/>
      <top style="dotted"/>
      <bottom>
        <color indexed="63"/>
      </bottom>
    </border>
    <border>
      <left style="double"/>
      <right>
        <color indexed="63"/>
      </right>
      <top style="dashed"/>
      <bottom style="thin"/>
    </border>
    <border>
      <left style="thin"/>
      <right>
        <color indexed="63"/>
      </right>
      <top style="double"/>
      <bottom style="dashed"/>
    </border>
    <border>
      <left style="thin"/>
      <right>
        <color indexed="63"/>
      </right>
      <top>
        <color indexed="63"/>
      </top>
      <bottom style="dash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color indexed="63"/>
      </left>
      <right style="thin"/>
      <top style="thin"/>
      <bottom style="thin"/>
    </border>
    <border>
      <left style="thin"/>
      <right style="double"/>
      <top style="thin"/>
      <bottom style="medium"/>
    </border>
    <border>
      <left style="double"/>
      <right style="thin"/>
      <top style="dotted"/>
      <bottom style="thin"/>
    </border>
    <border>
      <left style="thin"/>
      <right>
        <color indexed="63"/>
      </right>
      <top style="dashed"/>
      <bottom style="double"/>
    </border>
    <border>
      <left style="thin"/>
      <right>
        <color indexed="63"/>
      </right>
      <top style="thick"/>
      <bottom style="dashed"/>
    </border>
    <border>
      <left style="thin"/>
      <right>
        <color indexed="63"/>
      </right>
      <top style="thin"/>
      <bottom style="dashed"/>
    </border>
    <border>
      <left style="thin"/>
      <right>
        <color indexed="63"/>
      </right>
      <top style="thick"/>
      <bottom style="thick"/>
    </border>
    <border>
      <left>
        <color indexed="63"/>
      </left>
      <right style="thin"/>
      <top style="dashed"/>
      <bottom style="thin"/>
    </border>
    <border>
      <left>
        <color indexed="63"/>
      </left>
      <right style="thin"/>
      <top>
        <color indexed="63"/>
      </top>
      <bottom style="thick"/>
    </border>
    <border>
      <left style="double"/>
      <right style="thick"/>
      <top style="thin"/>
      <bottom style="dashed"/>
    </border>
    <border>
      <left style="thin"/>
      <right style="double"/>
      <top style="double"/>
      <bottom style="thin"/>
    </border>
    <border>
      <left style="double"/>
      <right style="medium"/>
      <top>
        <color indexed="63"/>
      </top>
      <bottom>
        <color indexed="63"/>
      </bottom>
    </border>
    <border>
      <left style="thin"/>
      <right style="double"/>
      <top style="thin"/>
      <bottom style="double"/>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thin"/>
      <top style="double"/>
      <bottom style="double"/>
    </border>
    <border>
      <left style="thin"/>
      <right>
        <color indexed="63"/>
      </right>
      <top style="double"/>
      <bottom style="double"/>
    </border>
    <border>
      <left style="thin"/>
      <right style="medium"/>
      <top>
        <color indexed="63"/>
      </top>
      <bottom>
        <color indexed="63"/>
      </bottom>
    </border>
    <border>
      <left style="thin"/>
      <right style="medium"/>
      <top style="double"/>
      <bottom style="thin"/>
    </border>
    <border>
      <left style="thin"/>
      <right style="medium"/>
      <top style="thin"/>
      <bottom>
        <color indexed="63"/>
      </bottom>
    </border>
    <border>
      <left style="thin"/>
      <right style="medium"/>
      <top style="double"/>
      <bottom style="double"/>
    </border>
    <border>
      <left style="thin"/>
      <right style="medium"/>
      <top>
        <color indexed="63"/>
      </top>
      <bottom style="double"/>
    </border>
    <border>
      <left style="thin"/>
      <right style="medium"/>
      <top style="double"/>
      <bottom>
        <color indexed="63"/>
      </bottom>
    </border>
    <border>
      <left style="thin"/>
      <right style="thin"/>
      <top style="double"/>
      <bottom style="medium"/>
    </border>
    <border>
      <left style="thin"/>
      <right style="medium"/>
      <top>
        <color indexed="63"/>
      </top>
      <bottom style="medium"/>
    </border>
    <border>
      <left style="double"/>
      <right style="thick"/>
      <top style="thin"/>
      <bottom style="thin"/>
    </border>
    <border>
      <left style="thin"/>
      <right style="thick"/>
      <top>
        <color indexed="63"/>
      </top>
      <bottom style="thin"/>
    </border>
    <border>
      <left style="thick"/>
      <right>
        <color indexed="63"/>
      </right>
      <top style="double"/>
      <bottom style="thin"/>
    </border>
    <border>
      <left style="thin"/>
      <right style="thick"/>
      <top style="double"/>
      <bottom>
        <color indexed="63"/>
      </bottom>
    </border>
    <border>
      <left style="thin"/>
      <right style="thick"/>
      <top style="thin"/>
      <bottom>
        <color indexed="63"/>
      </bottom>
    </border>
    <border>
      <left style="double"/>
      <right style="thick"/>
      <top style="thick"/>
      <bottom>
        <color indexed="63"/>
      </bottom>
    </border>
    <border>
      <left style="double"/>
      <right style="thick"/>
      <top style="dashed"/>
      <bottom>
        <color indexed="63"/>
      </bottom>
    </border>
    <border>
      <left style="double"/>
      <right style="thick"/>
      <top>
        <color indexed="63"/>
      </top>
      <bottom style="double"/>
    </border>
    <border>
      <left style="double"/>
      <right style="thick"/>
      <top style="double"/>
      <bottom style="thin"/>
    </border>
    <border>
      <left style="double"/>
      <right style="thick"/>
      <top>
        <color indexed="63"/>
      </top>
      <bottom>
        <color indexed="63"/>
      </bottom>
    </border>
    <border>
      <left style="double"/>
      <right style="thick"/>
      <top>
        <color indexed="63"/>
      </top>
      <bottom style="dashed"/>
    </border>
    <border>
      <left style="double"/>
      <right style="thick"/>
      <top>
        <color indexed="63"/>
      </top>
      <bottom style="thick"/>
    </border>
    <border>
      <left style="thin"/>
      <right style="thick"/>
      <top style="thick"/>
      <bottom style="double"/>
    </border>
    <border>
      <left>
        <color indexed="63"/>
      </left>
      <right>
        <color indexed="63"/>
      </right>
      <top style="thick"/>
      <bottom style="double"/>
    </border>
    <border>
      <left style="double"/>
      <right style="thin"/>
      <top style="dashed"/>
      <bottom>
        <color indexed="63"/>
      </bottom>
    </border>
    <border>
      <left>
        <color indexed="63"/>
      </left>
      <right style="double"/>
      <top style="thin"/>
      <bottom style="thin"/>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color indexed="63"/>
      </right>
      <top style="thin"/>
      <bottom>
        <color indexed="63"/>
      </bottom>
    </border>
    <border>
      <left>
        <color indexed="63"/>
      </left>
      <right>
        <color indexed="63"/>
      </right>
      <top style="double"/>
      <bottom style="thin"/>
    </border>
    <border>
      <left>
        <color indexed="63"/>
      </left>
      <right style="thin"/>
      <top>
        <color indexed="63"/>
      </top>
      <bottom style="dashed"/>
    </border>
    <border>
      <left style="double"/>
      <right style="thin"/>
      <top style="double"/>
      <bottom style="dotted"/>
    </border>
    <border>
      <left style="double"/>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style="medium"/>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style="double"/>
      <top style="double"/>
      <bottom style="medium"/>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color indexed="63"/>
      </left>
      <right>
        <color indexed="63"/>
      </right>
      <top style="dashed"/>
      <bottom style="thin"/>
    </border>
    <border>
      <left style="thick"/>
      <right>
        <color indexed="63"/>
      </right>
      <top style="thick"/>
      <bottom style="thin"/>
    </border>
    <border>
      <left>
        <color indexed="63"/>
      </left>
      <right>
        <color indexed="63"/>
      </right>
      <top style="thick"/>
      <bottom style="thin"/>
    </border>
    <border>
      <left style="thick"/>
      <right style="thin"/>
      <top>
        <color indexed="63"/>
      </top>
      <bottom style="thin"/>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3"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6" fillId="0" borderId="5" applyNumberFormat="0" applyFill="0" applyAlignment="0" applyProtection="0"/>
    <xf numFmtId="0" fontId="47" fillId="29" borderId="0" applyNumberFormat="0" applyBorder="0" applyAlignment="0" applyProtection="0"/>
    <xf numFmtId="0" fontId="48" fillId="30" borderId="6"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30" borderId="11"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7" fillId="32" borderId="0" applyNumberFormat="0" applyBorder="0" applyAlignment="0" applyProtection="0"/>
  </cellStyleXfs>
  <cellXfs count="961">
    <xf numFmtId="0" fontId="0" fillId="0" borderId="0" xfId="0" applyAlignment="1">
      <alignment vertical="center"/>
    </xf>
    <xf numFmtId="0" fontId="0" fillId="0" borderId="0" xfId="79">
      <alignment/>
      <protection/>
    </xf>
    <xf numFmtId="0" fontId="0" fillId="0" borderId="0" xfId="79" applyFill="1">
      <alignment/>
      <protection/>
    </xf>
    <xf numFmtId="0" fontId="12" fillId="0" borderId="0" xfId="79" applyFont="1" applyFill="1">
      <alignment/>
      <protection/>
    </xf>
    <xf numFmtId="0" fontId="13" fillId="0" borderId="0" xfId="79" applyFont="1" applyFill="1">
      <alignment/>
      <protection/>
    </xf>
    <xf numFmtId="0" fontId="14" fillId="0" borderId="0" xfId="79" applyFont="1" applyFill="1">
      <alignment/>
      <protection/>
    </xf>
    <xf numFmtId="0" fontId="14" fillId="0" borderId="0" xfId="79" applyFont="1" applyFill="1" applyAlignment="1">
      <alignment horizontal="center"/>
      <protection/>
    </xf>
    <xf numFmtId="0" fontId="15" fillId="33" borderId="12" xfId="60" applyNumberFormat="1" applyFont="1" applyFill="1" applyBorder="1" applyAlignment="1">
      <alignment horizontal="center"/>
    </xf>
    <xf numFmtId="0" fontId="15" fillId="33" borderId="13" xfId="60" applyNumberFormat="1" applyFont="1" applyFill="1" applyBorder="1" applyAlignment="1">
      <alignment horizontal="center"/>
    </xf>
    <xf numFmtId="0" fontId="15" fillId="33" borderId="14" xfId="60" applyNumberFormat="1" applyFont="1" applyFill="1" applyBorder="1" applyAlignment="1">
      <alignment horizontal="center"/>
    </xf>
    <xf numFmtId="0" fontId="16" fillId="34" borderId="15" xfId="80" applyNumberFormat="1" applyFont="1" applyFill="1" applyBorder="1" applyAlignment="1">
      <alignment/>
      <protection/>
    </xf>
    <xf numFmtId="0" fontId="16" fillId="34" borderId="16" xfId="80" applyNumberFormat="1" applyFont="1" applyFill="1" applyBorder="1" applyAlignment="1">
      <alignment/>
      <protection/>
    </xf>
    <xf numFmtId="0" fontId="17" fillId="0" borderId="0" xfId="83" applyFont="1">
      <alignment/>
      <protection/>
    </xf>
    <xf numFmtId="0" fontId="15" fillId="0" borderId="0" xfId="83" applyFont="1">
      <alignment/>
      <protection/>
    </xf>
    <xf numFmtId="0" fontId="16" fillId="35" borderId="17" xfId="83" applyFont="1" applyFill="1" applyBorder="1" applyAlignment="1">
      <alignment horizontal="center"/>
      <protection/>
    </xf>
    <xf numFmtId="0" fontId="15" fillId="35" borderId="18" xfId="83" applyFont="1" applyFill="1" applyBorder="1" applyAlignment="1">
      <alignment horizontal="center"/>
      <protection/>
    </xf>
    <xf numFmtId="0" fontId="15" fillId="35" borderId="19" xfId="83" applyFont="1" applyFill="1" applyBorder="1" applyAlignment="1">
      <alignment horizontal="center"/>
      <protection/>
    </xf>
    <xf numFmtId="0" fontId="15" fillId="35" borderId="20" xfId="83" applyFont="1" applyFill="1" applyBorder="1" applyAlignment="1">
      <alignment horizontal="center"/>
      <protection/>
    </xf>
    <xf numFmtId="0" fontId="15" fillId="35" borderId="21" xfId="83" applyFont="1" applyFill="1" applyBorder="1" applyAlignment="1">
      <alignment horizontal="center"/>
      <protection/>
    </xf>
    <xf numFmtId="0" fontId="15" fillId="35" borderId="22" xfId="83" applyFont="1" applyFill="1" applyBorder="1" applyAlignment="1">
      <alignment horizontal="center"/>
      <protection/>
    </xf>
    <xf numFmtId="38" fontId="16" fillId="36" borderId="23" xfId="60" applyFont="1" applyFill="1" applyBorder="1" applyAlignment="1">
      <alignment horizontal="center"/>
    </xf>
    <xf numFmtId="10" fontId="16" fillId="36" borderId="24" xfId="53" applyNumberFormat="1" applyFont="1" applyFill="1" applyBorder="1" applyAlignment="1">
      <alignment horizontal="center"/>
    </xf>
    <xf numFmtId="38" fontId="16" fillId="36" borderId="24" xfId="60" applyFont="1" applyFill="1" applyBorder="1" applyAlignment="1">
      <alignment horizontal="center"/>
    </xf>
    <xf numFmtId="0" fontId="16" fillId="36" borderId="23" xfId="83" applyFont="1" applyFill="1" applyBorder="1" applyAlignment="1">
      <alignment horizontal="center"/>
      <protection/>
    </xf>
    <xf numFmtId="0" fontId="16" fillId="36" borderId="24" xfId="83" applyFont="1" applyFill="1" applyBorder="1" applyAlignment="1">
      <alignment horizontal="center"/>
      <protection/>
    </xf>
    <xf numFmtId="0" fontId="15" fillId="35" borderId="17" xfId="83" applyFont="1" applyFill="1" applyBorder="1" applyAlignment="1">
      <alignment horizontal="center"/>
      <protection/>
    </xf>
    <xf numFmtId="0" fontId="0" fillId="0" borderId="0" xfId="82">
      <alignment/>
      <protection/>
    </xf>
    <xf numFmtId="0" fontId="15" fillId="0" borderId="0" xfId="82" applyFont="1">
      <alignment/>
      <protection/>
    </xf>
    <xf numFmtId="0" fontId="18" fillId="0" borderId="0" xfId="82" applyFont="1">
      <alignment/>
      <protection/>
    </xf>
    <xf numFmtId="0" fontId="19" fillId="37" borderId="25" xfId="82" applyFont="1" applyFill="1" applyBorder="1" applyAlignment="1">
      <alignment horizontal="center"/>
      <protection/>
    </xf>
    <xf numFmtId="0" fontId="19" fillId="37" borderId="26" xfId="82" applyFont="1" applyFill="1" applyBorder="1" applyAlignment="1">
      <alignment horizontal="center"/>
      <protection/>
    </xf>
    <xf numFmtId="38" fontId="18" fillId="0" borderId="27" xfId="60" applyFont="1" applyBorder="1" applyAlignment="1">
      <alignment/>
    </xf>
    <xf numFmtId="38" fontId="18" fillId="0" borderId="28" xfId="60" applyFont="1" applyBorder="1" applyAlignment="1">
      <alignment/>
    </xf>
    <xf numFmtId="0" fontId="19" fillId="37" borderId="29" xfId="82" applyFont="1" applyFill="1" applyBorder="1" applyAlignment="1">
      <alignment horizontal="center"/>
      <protection/>
    </xf>
    <xf numFmtId="38" fontId="18" fillId="0" borderId="30" xfId="60" applyFont="1" applyBorder="1" applyAlignment="1">
      <alignment/>
    </xf>
    <xf numFmtId="38" fontId="18" fillId="0" borderId="31" xfId="60" applyFont="1" applyBorder="1" applyAlignment="1">
      <alignment/>
    </xf>
    <xf numFmtId="38" fontId="18" fillId="0" borderId="32" xfId="60" applyFont="1" applyBorder="1" applyAlignment="1">
      <alignment/>
    </xf>
    <xf numFmtId="0" fontId="19" fillId="37" borderId="33" xfId="82" applyFont="1" applyFill="1" applyBorder="1" applyAlignment="1">
      <alignment horizontal="center"/>
      <protection/>
    </xf>
    <xf numFmtId="38" fontId="18" fillId="0" borderId="34" xfId="60" applyFont="1" applyBorder="1" applyAlignment="1">
      <alignment/>
    </xf>
    <xf numFmtId="38" fontId="18" fillId="0" borderId="35" xfId="60" applyFont="1" applyBorder="1" applyAlignment="1">
      <alignment/>
    </xf>
    <xf numFmtId="38" fontId="18" fillId="0" borderId="36" xfId="60" applyFont="1" applyBorder="1" applyAlignment="1">
      <alignment/>
    </xf>
    <xf numFmtId="0" fontId="19" fillId="37" borderId="37" xfId="82" applyFont="1" applyFill="1" applyBorder="1" applyAlignment="1">
      <alignment horizontal="center"/>
      <protection/>
    </xf>
    <xf numFmtId="38" fontId="18" fillId="0" borderId="38" xfId="60" applyFont="1" applyBorder="1" applyAlignment="1">
      <alignment/>
    </xf>
    <xf numFmtId="38" fontId="18" fillId="0" borderId="39" xfId="60" applyFont="1" applyBorder="1" applyAlignment="1">
      <alignment/>
    </xf>
    <xf numFmtId="38" fontId="18" fillId="0" borderId="40" xfId="60" applyFont="1" applyBorder="1" applyAlignment="1">
      <alignment/>
    </xf>
    <xf numFmtId="0" fontId="18" fillId="0" borderId="41" xfId="82" applyFont="1" applyBorder="1">
      <alignment/>
      <protection/>
    </xf>
    <xf numFmtId="0" fontId="18" fillId="37" borderId="42" xfId="82" applyFont="1" applyFill="1" applyBorder="1">
      <alignment/>
      <protection/>
    </xf>
    <xf numFmtId="0" fontId="19" fillId="37" borderId="43" xfId="82" applyFont="1" applyFill="1" applyBorder="1" applyAlignment="1">
      <alignment horizontal="center"/>
      <protection/>
    </xf>
    <xf numFmtId="38" fontId="18" fillId="0" borderId="44" xfId="60" applyFont="1" applyBorder="1" applyAlignment="1">
      <alignment/>
    </xf>
    <xf numFmtId="38" fontId="18" fillId="0" borderId="45" xfId="60" applyFont="1" applyBorder="1" applyAlignment="1">
      <alignment/>
    </xf>
    <xf numFmtId="0" fontId="19" fillId="37" borderId="46" xfId="82" applyFont="1" applyFill="1" applyBorder="1" applyAlignment="1">
      <alignment horizontal="center"/>
      <protection/>
    </xf>
    <xf numFmtId="38" fontId="18" fillId="0" borderId="47" xfId="60" applyFont="1" applyBorder="1" applyAlignment="1">
      <alignment/>
    </xf>
    <xf numFmtId="38" fontId="18" fillId="0" borderId="48" xfId="60" applyFont="1" applyBorder="1" applyAlignment="1">
      <alignment/>
    </xf>
    <xf numFmtId="0" fontId="19" fillId="37" borderId="49" xfId="82" applyFont="1" applyFill="1" applyBorder="1" applyAlignment="1">
      <alignment horizontal="center"/>
      <protection/>
    </xf>
    <xf numFmtId="38" fontId="18" fillId="38" borderId="35" xfId="60" applyFont="1" applyFill="1" applyBorder="1" applyAlignment="1">
      <alignment/>
    </xf>
    <xf numFmtId="0" fontId="19" fillId="37" borderId="50" xfId="82" applyFont="1" applyFill="1" applyBorder="1" applyAlignment="1">
      <alignment horizontal="center"/>
      <protection/>
    </xf>
    <xf numFmtId="38" fontId="18" fillId="0" borderId="51" xfId="60" applyFont="1" applyBorder="1" applyAlignment="1">
      <alignment/>
    </xf>
    <xf numFmtId="0" fontId="0" fillId="0" borderId="0" xfId="82" applyBorder="1">
      <alignment/>
      <protection/>
    </xf>
    <xf numFmtId="38" fontId="15" fillId="0" borderId="0" xfId="60" applyFont="1" applyAlignment="1">
      <alignment/>
    </xf>
    <xf numFmtId="0" fontId="15" fillId="33" borderId="52" xfId="81" applyFont="1" applyFill="1" applyBorder="1" applyAlignment="1">
      <alignment horizontal="center"/>
      <protection/>
    </xf>
    <xf numFmtId="0" fontId="15" fillId="33" borderId="53" xfId="81" applyFont="1" applyFill="1" applyBorder="1" applyAlignment="1">
      <alignment horizontal="center"/>
      <protection/>
    </xf>
    <xf numFmtId="38" fontId="15" fillId="33" borderId="54" xfId="60" applyFont="1" applyFill="1" applyBorder="1" applyAlignment="1">
      <alignment horizontal="center"/>
    </xf>
    <xf numFmtId="38" fontId="15" fillId="33" borderId="55" xfId="60" applyFont="1" applyFill="1" applyBorder="1" applyAlignment="1">
      <alignment horizontal="center"/>
    </xf>
    <xf numFmtId="38" fontId="15" fillId="33" borderId="56" xfId="60" applyFont="1" applyFill="1" applyBorder="1" applyAlignment="1">
      <alignment horizontal="center"/>
    </xf>
    <xf numFmtId="38" fontId="15" fillId="33" borderId="57" xfId="60" applyFont="1" applyFill="1" applyBorder="1" applyAlignment="1">
      <alignment horizontal="center"/>
    </xf>
    <xf numFmtId="0" fontId="16" fillId="34" borderId="58" xfId="81" applyFont="1" applyFill="1" applyBorder="1" applyAlignment="1">
      <alignment/>
      <protection/>
    </xf>
    <xf numFmtId="0" fontId="16" fillId="34" borderId="59" xfId="81" applyFont="1" applyFill="1" applyBorder="1" applyAlignment="1">
      <alignment/>
      <protection/>
    </xf>
    <xf numFmtId="0" fontId="16" fillId="34" borderId="59" xfId="81" applyFont="1" applyFill="1" applyBorder="1" applyAlignment="1">
      <alignment horizontal="center"/>
      <protection/>
    </xf>
    <xf numFmtId="0" fontId="16" fillId="34" borderId="60" xfId="81" applyFont="1" applyFill="1" applyBorder="1" applyAlignment="1">
      <alignment horizontal="center"/>
      <protection/>
    </xf>
    <xf numFmtId="0" fontId="16" fillId="34" borderId="61" xfId="81" applyFont="1" applyFill="1" applyBorder="1" applyAlignment="1">
      <alignment horizontal="center"/>
      <protection/>
    </xf>
    <xf numFmtId="0" fontId="16" fillId="39" borderId="0" xfId="81" applyFont="1" applyFill="1">
      <alignment/>
      <protection/>
    </xf>
    <xf numFmtId="38" fontId="16" fillId="39" borderId="0" xfId="60" applyFont="1" applyFill="1" applyAlignment="1">
      <alignment/>
    </xf>
    <xf numFmtId="0" fontId="15" fillId="0" borderId="0" xfId="87" applyFont="1">
      <alignment/>
      <protection/>
    </xf>
    <xf numFmtId="0" fontId="15" fillId="39" borderId="52" xfId="87" applyFont="1" applyFill="1" applyBorder="1" applyAlignment="1">
      <alignment horizontal="center"/>
      <protection/>
    </xf>
    <xf numFmtId="0" fontId="15" fillId="39" borderId="53" xfId="87" applyFont="1" applyFill="1" applyBorder="1" applyAlignment="1">
      <alignment horizontal="center"/>
      <protection/>
    </xf>
    <xf numFmtId="0" fontId="15" fillId="39" borderId="54" xfId="87" applyFont="1" applyFill="1" applyBorder="1" applyAlignment="1">
      <alignment horizontal="center"/>
      <protection/>
    </xf>
    <xf numFmtId="0" fontId="15" fillId="39" borderId="55" xfId="87" applyFont="1" applyFill="1" applyBorder="1" applyAlignment="1">
      <alignment horizontal="center"/>
      <protection/>
    </xf>
    <xf numFmtId="0" fontId="15" fillId="39" borderId="57" xfId="87" applyFont="1" applyFill="1" applyBorder="1" applyAlignment="1">
      <alignment horizontal="center"/>
      <protection/>
    </xf>
    <xf numFmtId="0" fontId="15" fillId="39" borderId="62" xfId="87" applyFont="1" applyFill="1" applyBorder="1" applyAlignment="1">
      <alignment horizontal="center"/>
      <protection/>
    </xf>
    <xf numFmtId="0" fontId="16" fillId="37" borderId="58" xfId="87" applyFont="1" applyFill="1" applyBorder="1" applyAlignment="1">
      <alignment/>
      <protection/>
    </xf>
    <xf numFmtId="0" fontId="16" fillId="37" borderId="59" xfId="87" applyFont="1" applyFill="1" applyBorder="1" applyAlignment="1">
      <alignment/>
      <protection/>
    </xf>
    <xf numFmtId="0" fontId="16" fillId="37" borderId="59" xfId="87" applyFont="1" applyFill="1" applyBorder="1" applyAlignment="1">
      <alignment horizontal="center"/>
      <protection/>
    </xf>
    <xf numFmtId="0" fontId="16" fillId="37" borderId="59" xfId="87" applyFont="1" applyFill="1" applyBorder="1">
      <alignment/>
      <protection/>
    </xf>
    <xf numFmtId="0" fontId="16" fillId="37" borderId="60" xfId="87" applyFont="1" applyFill="1" applyBorder="1">
      <alignment/>
      <protection/>
    </xf>
    <xf numFmtId="0" fontId="17" fillId="37" borderId="59" xfId="87" applyFont="1" applyFill="1" applyBorder="1" applyAlignment="1">
      <alignment horizontal="center"/>
      <protection/>
    </xf>
    <xf numFmtId="0" fontId="16" fillId="37" borderId="61" xfId="87" applyFont="1" applyFill="1" applyBorder="1">
      <alignment/>
      <protection/>
    </xf>
    <xf numFmtId="0" fontId="16" fillId="40" borderId="59" xfId="86" applyFont="1" applyFill="1" applyBorder="1" applyAlignment="1">
      <alignment horizontal="center"/>
      <protection/>
    </xf>
    <xf numFmtId="0" fontId="15" fillId="0" borderId="0" xfId="84" applyFont="1">
      <alignment/>
      <protection/>
    </xf>
    <xf numFmtId="0" fontId="15" fillId="41" borderId="63" xfId="84" applyFont="1" applyFill="1" applyBorder="1" applyAlignment="1">
      <alignment horizontal="center"/>
      <protection/>
    </xf>
    <xf numFmtId="0" fontId="15" fillId="41" borderId="64" xfId="84" applyFont="1" applyFill="1" applyBorder="1" applyAlignment="1">
      <alignment horizontal="center"/>
      <protection/>
    </xf>
    <xf numFmtId="38" fontId="15" fillId="41" borderId="65" xfId="60" applyFont="1" applyFill="1" applyBorder="1" applyAlignment="1">
      <alignment horizontal="center"/>
    </xf>
    <xf numFmtId="38" fontId="15" fillId="41" borderId="56" xfId="60" applyFont="1" applyFill="1" applyBorder="1" applyAlignment="1">
      <alignment horizontal="center"/>
    </xf>
    <xf numFmtId="38" fontId="15" fillId="41" borderId="66" xfId="60" applyFont="1" applyFill="1" applyBorder="1" applyAlignment="1">
      <alignment horizontal="center"/>
    </xf>
    <xf numFmtId="38" fontId="15" fillId="41" borderId="67" xfId="60" applyFont="1" applyFill="1" applyBorder="1" applyAlignment="1">
      <alignment horizontal="center"/>
    </xf>
    <xf numFmtId="0" fontId="16" fillId="42" borderId="58" xfId="84" applyFont="1" applyFill="1" applyBorder="1" applyAlignment="1">
      <alignment/>
      <protection/>
    </xf>
    <xf numFmtId="0" fontId="16" fillId="42" borderId="59" xfId="84" applyFont="1" applyFill="1" applyBorder="1" applyAlignment="1">
      <alignment/>
      <protection/>
    </xf>
    <xf numFmtId="0" fontId="16" fillId="42" borderId="59" xfId="84" applyFont="1" applyFill="1" applyBorder="1" applyAlignment="1">
      <alignment horizontal="center"/>
      <protection/>
    </xf>
    <xf numFmtId="0" fontId="16" fillId="42" borderId="58" xfId="84" applyFont="1" applyFill="1" applyBorder="1" applyAlignment="1">
      <alignment horizontal="center"/>
      <protection/>
    </xf>
    <xf numFmtId="0" fontId="16" fillId="42" borderId="60" xfId="84" applyFont="1" applyFill="1" applyBorder="1" applyAlignment="1">
      <alignment horizontal="center"/>
      <protection/>
    </xf>
    <xf numFmtId="0" fontId="16" fillId="42" borderId="61" xfId="84" applyFont="1" applyFill="1" applyBorder="1" applyAlignment="1">
      <alignment horizontal="center"/>
      <protection/>
    </xf>
    <xf numFmtId="0" fontId="15" fillId="0" borderId="0" xfId="89" applyFont="1">
      <alignment/>
      <protection/>
    </xf>
    <xf numFmtId="0" fontId="15" fillId="43" borderId="52" xfId="89" applyFont="1" applyFill="1" applyBorder="1" applyAlignment="1">
      <alignment horizontal="center"/>
      <protection/>
    </xf>
    <xf numFmtId="0" fontId="15" fillId="43" borderId="53" xfId="89" applyFont="1" applyFill="1" applyBorder="1" applyAlignment="1">
      <alignment horizontal="center"/>
      <protection/>
    </xf>
    <xf numFmtId="0" fontId="15" fillId="43" borderId="54" xfId="89" applyFont="1" applyFill="1" applyBorder="1" applyAlignment="1">
      <alignment horizontal="center"/>
      <protection/>
    </xf>
    <xf numFmtId="0" fontId="15" fillId="43" borderId="55" xfId="89" applyFont="1" applyFill="1" applyBorder="1" applyAlignment="1">
      <alignment horizontal="center"/>
      <protection/>
    </xf>
    <xf numFmtId="0" fontId="15" fillId="43" borderId="57" xfId="89" applyFont="1" applyFill="1" applyBorder="1" applyAlignment="1">
      <alignment horizontal="center"/>
      <protection/>
    </xf>
    <xf numFmtId="0" fontId="15" fillId="43" borderId="68" xfId="89" applyFont="1" applyFill="1" applyBorder="1" applyAlignment="1">
      <alignment horizontal="center"/>
      <protection/>
    </xf>
    <xf numFmtId="0" fontId="16" fillId="44" borderId="58" xfId="89" applyFont="1" applyFill="1" applyBorder="1" applyAlignment="1">
      <alignment/>
      <protection/>
    </xf>
    <xf numFmtId="0" fontId="16" fillId="44" borderId="59" xfId="89" applyFont="1" applyFill="1" applyBorder="1" applyAlignment="1">
      <alignment/>
      <protection/>
    </xf>
    <xf numFmtId="0" fontId="16" fillId="44" borderId="59" xfId="89" applyFont="1" applyFill="1" applyBorder="1" applyAlignment="1">
      <alignment horizontal="center"/>
      <protection/>
    </xf>
    <xf numFmtId="0" fontId="16" fillId="44" borderId="59" xfId="89" applyFont="1" applyFill="1" applyBorder="1">
      <alignment/>
      <protection/>
    </xf>
    <xf numFmtId="0" fontId="16" fillId="44" borderId="60" xfId="89" applyFont="1" applyFill="1" applyBorder="1">
      <alignment/>
      <protection/>
    </xf>
    <xf numFmtId="0" fontId="16" fillId="44" borderId="61" xfId="89" applyFont="1" applyFill="1" applyBorder="1">
      <alignment/>
      <protection/>
    </xf>
    <xf numFmtId="0" fontId="15" fillId="0" borderId="0" xfId="86" applyFont="1">
      <alignment/>
      <protection/>
    </xf>
    <xf numFmtId="0" fontId="15" fillId="45" borderId="63" xfId="86" applyFont="1" applyFill="1" applyBorder="1" applyAlignment="1">
      <alignment horizontal="center"/>
      <protection/>
    </xf>
    <xf numFmtId="38" fontId="15" fillId="45" borderId="65" xfId="60" applyFont="1" applyFill="1" applyBorder="1" applyAlignment="1">
      <alignment horizontal="center"/>
    </xf>
    <xf numFmtId="38" fontId="15" fillId="45" borderId="56" xfId="60" applyFont="1" applyFill="1" applyBorder="1" applyAlignment="1">
      <alignment horizontal="center"/>
    </xf>
    <xf numFmtId="38" fontId="15" fillId="45" borderId="66" xfId="60" applyFont="1" applyFill="1" applyBorder="1" applyAlignment="1">
      <alignment horizontal="center"/>
    </xf>
    <xf numFmtId="0" fontId="16" fillId="40" borderId="58" xfId="86" applyFont="1" applyFill="1" applyBorder="1" applyAlignment="1">
      <alignment/>
      <protection/>
    </xf>
    <xf numFmtId="0" fontId="16" fillId="40" borderId="59" xfId="86" applyFont="1" applyFill="1" applyBorder="1" applyAlignment="1">
      <alignment/>
      <protection/>
    </xf>
    <xf numFmtId="0" fontId="16" fillId="40" borderId="59" xfId="86" applyFont="1" applyFill="1" applyBorder="1">
      <alignment/>
      <protection/>
    </xf>
    <xf numFmtId="0" fontId="16" fillId="40" borderId="60" xfId="86" applyFont="1" applyFill="1" applyBorder="1">
      <alignment/>
      <protection/>
    </xf>
    <xf numFmtId="0" fontId="16" fillId="40" borderId="61" xfId="86" applyFont="1" applyFill="1" applyBorder="1">
      <alignment/>
      <protection/>
    </xf>
    <xf numFmtId="0" fontId="15" fillId="46" borderId="52" xfId="85" applyFont="1" applyFill="1" applyBorder="1" applyAlignment="1">
      <alignment horizontal="center"/>
      <protection/>
    </xf>
    <xf numFmtId="38" fontId="15" fillId="46" borderId="53" xfId="60" applyFont="1" applyFill="1" applyBorder="1" applyAlignment="1">
      <alignment horizontal="center"/>
    </xf>
    <xf numFmtId="38" fontId="15" fillId="46" borderId="54" xfId="60" applyFont="1" applyFill="1" applyBorder="1" applyAlignment="1">
      <alignment horizontal="center"/>
    </xf>
    <xf numFmtId="38" fontId="15" fillId="46" borderId="55" xfId="60" applyFont="1" applyFill="1" applyBorder="1" applyAlignment="1">
      <alignment horizontal="center"/>
    </xf>
    <xf numFmtId="38" fontId="15" fillId="46" borderId="57" xfId="60" applyFont="1" applyFill="1" applyBorder="1" applyAlignment="1">
      <alignment horizontal="center"/>
    </xf>
    <xf numFmtId="38" fontId="15" fillId="46" borderId="68" xfId="60" applyFont="1" applyFill="1" applyBorder="1" applyAlignment="1">
      <alignment horizontal="center"/>
    </xf>
    <xf numFmtId="0" fontId="16" fillId="46" borderId="58" xfId="85" applyFont="1" applyFill="1" applyBorder="1" applyAlignment="1">
      <alignment/>
      <protection/>
    </xf>
    <xf numFmtId="0" fontId="16" fillId="46" borderId="59" xfId="85" applyFont="1" applyFill="1" applyBorder="1" applyAlignment="1">
      <alignment/>
      <protection/>
    </xf>
    <xf numFmtId="0" fontId="16" fillId="46" borderId="59" xfId="85" applyFont="1" applyFill="1" applyBorder="1" applyAlignment="1">
      <alignment horizontal="center"/>
      <protection/>
    </xf>
    <xf numFmtId="0" fontId="16" fillId="46" borderId="59" xfId="85" applyFont="1" applyFill="1" applyBorder="1">
      <alignment/>
      <protection/>
    </xf>
    <xf numFmtId="0" fontId="16" fillId="46" borderId="60" xfId="85" applyFont="1" applyFill="1" applyBorder="1">
      <alignment/>
      <protection/>
    </xf>
    <xf numFmtId="0" fontId="16" fillId="46" borderId="61" xfId="85" applyFont="1" applyFill="1" applyBorder="1">
      <alignment/>
      <protection/>
    </xf>
    <xf numFmtId="38" fontId="0" fillId="0" borderId="0" xfId="60" applyFont="1" applyAlignment="1">
      <alignment/>
    </xf>
    <xf numFmtId="38" fontId="14" fillId="47" borderId="69" xfId="60" applyFont="1" applyFill="1" applyBorder="1" applyAlignment="1">
      <alignment horizontal="center"/>
    </xf>
    <xf numFmtId="38" fontId="14" fillId="47" borderId="55" xfId="60" applyFont="1" applyFill="1" applyBorder="1" applyAlignment="1">
      <alignment horizontal="center"/>
    </xf>
    <xf numFmtId="38" fontId="14" fillId="47" borderId="56" xfId="60" applyFont="1" applyFill="1" applyBorder="1" applyAlignment="1">
      <alignment horizontal="center"/>
    </xf>
    <xf numFmtId="0" fontId="16" fillId="48" borderId="70" xfId="88" applyFont="1" applyFill="1" applyBorder="1" applyAlignment="1">
      <alignment/>
      <protection/>
    </xf>
    <xf numFmtId="0" fontId="16" fillId="48" borderId="71" xfId="88" applyFont="1" applyFill="1" applyBorder="1" applyAlignment="1">
      <alignment/>
      <protection/>
    </xf>
    <xf numFmtId="0" fontId="16" fillId="48" borderId="71" xfId="88" applyFont="1" applyFill="1" applyBorder="1" applyAlignment="1">
      <alignment horizontal="center"/>
      <protection/>
    </xf>
    <xf numFmtId="38" fontId="14" fillId="47" borderId="72" xfId="60" applyFont="1" applyFill="1" applyBorder="1" applyAlignment="1">
      <alignment horizontal="center"/>
    </xf>
    <xf numFmtId="38" fontId="15" fillId="45" borderId="68" xfId="60" applyFont="1" applyFill="1" applyBorder="1" applyAlignment="1">
      <alignment horizontal="center"/>
    </xf>
    <xf numFmtId="0" fontId="14" fillId="39" borderId="0" xfId="79" applyFont="1" applyFill="1">
      <alignment/>
      <protection/>
    </xf>
    <xf numFmtId="178" fontId="16" fillId="36" borderId="24" xfId="53" applyNumberFormat="1" applyFont="1" applyFill="1" applyBorder="1" applyAlignment="1">
      <alignment horizontal="center"/>
    </xf>
    <xf numFmtId="178" fontId="16" fillId="36" borderId="73" xfId="53" applyNumberFormat="1" applyFont="1" applyFill="1" applyBorder="1" applyAlignment="1">
      <alignment horizontal="center"/>
    </xf>
    <xf numFmtId="178" fontId="16" fillId="36" borderId="24" xfId="83" applyNumberFormat="1" applyFont="1" applyFill="1" applyBorder="1" applyAlignment="1">
      <alignment horizontal="center"/>
      <protection/>
    </xf>
    <xf numFmtId="178" fontId="16" fillId="36" borderId="73" xfId="83" applyNumberFormat="1" applyFont="1" applyFill="1" applyBorder="1" applyAlignment="1">
      <alignment horizontal="center"/>
      <protection/>
    </xf>
    <xf numFmtId="178" fontId="16" fillId="36" borderId="74" xfId="53" applyNumberFormat="1" applyFont="1" applyFill="1" applyBorder="1" applyAlignment="1">
      <alignment horizontal="center"/>
    </xf>
    <xf numFmtId="38" fontId="18" fillId="0" borderId="75" xfId="60" applyFont="1" applyBorder="1" applyAlignment="1">
      <alignment/>
    </xf>
    <xf numFmtId="38" fontId="18" fillId="0" borderId="2" xfId="60" applyFont="1" applyBorder="1" applyAlignment="1">
      <alignment/>
    </xf>
    <xf numFmtId="38" fontId="18" fillId="0" borderId="76" xfId="60" applyFont="1" applyBorder="1" applyAlignment="1">
      <alignment/>
    </xf>
    <xf numFmtId="38" fontId="18" fillId="38" borderId="77" xfId="60" applyFont="1" applyFill="1" applyBorder="1" applyAlignment="1">
      <alignment/>
    </xf>
    <xf numFmtId="38" fontId="18" fillId="0" borderId="78" xfId="60" applyFont="1" applyBorder="1" applyAlignment="1">
      <alignment/>
    </xf>
    <xf numFmtId="0" fontId="15" fillId="35" borderId="79" xfId="83" applyFont="1" applyFill="1" applyBorder="1" applyAlignment="1">
      <alignment horizontal="center"/>
      <protection/>
    </xf>
    <xf numFmtId="0" fontId="15" fillId="35" borderId="80" xfId="83" applyFont="1" applyFill="1" applyBorder="1" applyAlignment="1">
      <alignment horizontal="center"/>
      <protection/>
    </xf>
    <xf numFmtId="0" fontId="15" fillId="35" borderId="81" xfId="83" applyFont="1" applyFill="1" applyBorder="1" applyAlignment="1">
      <alignment horizontal="center"/>
      <protection/>
    </xf>
    <xf numFmtId="0" fontId="15" fillId="35" borderId="82" xfId="83" applyFont="1" applyFill="1" applyBorder="1" applyAlignment="1">
      <alignment horizontal="center"/>
      <protection/>
    </xf>
    <xf numFmtId="0" fontId="15" fillId="35" borderId="83" xfId="83" applyFont="1" applyFill="1" applyBorder="1" applyAlignment="1">
      <alignment horizontal="center"/>
      <protection/>
    </xf>
    <xf numFmtId="0" fontId="0" fillId="0" borderId="0" xfId="81" applyFont="1">
      <alignment/>
      <protection/>
    </xf>
    <xf numFmtId="38" fontId="15" fillId="33" borderId="67" xfId="60" applyFont="1" applyFill="1" applyBorder="1" applyAlignment="1">
      <alignment horizontal="center"/>
    </xf>
    <xf numFmtId="0" fontId="14" fillId="47" borderId="84" xfId="88" applyFont="1" applyFill="1" applyBorder="1" applyAlignment="1">
      <alignment horizontal="center"/>
      <protection/>
    </xf>
    <xf numFmtId="0" fontId="14" fillId="47" borderId="85" xfId="88" applyFont="1" applyFill="1" applyBorder="1" applyAlignment="1">
      <alignment horizontal="center"/>
      <protection/>
    </xf>
    <xf numFmtId="38" fontId="0" fillId="0" borderId="86" xfId="60" applyFont="1" applyBorder="1" applyAlignment="1">
      <alignment/>
    </xf>
    <xf numFmtId="38" fontId="0" fillId="0" borderId="30" xfId="60" applyFont="1" applyBorder="1" applyAlignment="1">
      <alignment/>
    </xf>
    <xf numFmtId="38" fontId="0" fillId="0" borderId="34" xfId="60" applyFont="1" applyBorder="1" applyAlignment="1">
      <alignment/>
    </xf>
    <xf numFmtId="0" fontId="0" fillId="0" borderId="86" xfId="89" applyFont="1" applyBorder="1">
      <alignment/>
      <protection/>
    </xf>
    <xf numFmtId="0" fontId="15" fillId="45" borderId="64" xfId="86" applyFont="1" applyFill="1" applyBorder="1" applyAlignment="1">
      <alignment horizontal="center"/>
      <protection/>
    </xf>
    <xf numFmtId="0" fontId="0" fillId="0" borderId="0" xfId="87" applyFont="1">
      <alignment/>
      <protection/>
    </xf>
    <xf numFmtId="0" fontId="0" fillId="0" borderId="0" xfId="0" applyFont="1" applyAlignment="1">
      <alignment vertical="center"/>
    </xf>
    <xf numFmtId="0" fontId="0" fillId="0" borderId="87" xfId="87" applyFont="1" applyBorder="1">
      <alignment/>
      <protection/>
    </xf>
    <xf numFmtId="0" fontId="0" fillId="0" borderId="47" xfId="87" applyFont="1" applyBorder="1">
      <alignment/>
      <protection/>
    </xf>
    <xf numFmtId="179" fontId="0" fillId="0" borderId="30" xfId="0" applyNumberFormat="1" applyFont="1" applyFill="1" applyBorder="1" applyAlignment="1">
      <alignment horizontal="right"/>
    </xf>
    <xf numFmtId="0" fontId="0" fillId="0" borderId="88" xfId="87" applyFont="1" applyBorder="1">
      <alignment/>
      <protection/>
    </xf>
    <xf numFmtId="179" fontId="0" fillId="0" borderId="34" xfId="0" applyNumberFormat="1" applyFont="1" applyFill="1" applyBorder="1" applyAlignment="1">
      <alignment horizontal="right"/>
    </xf>
    <xf numFmtId="0" fontId="0" fillId="0" borderId="89" xfId="87" applyFont="1" applyBorder="1">
      <alignment/>
      <protection/>
    </xf>
    <xf numFmtId="0" fontId="0" fillId="0" borderId="90" xfId="87" applyFont="1" applyBorder="1">
      <alignment/>
      <protection/>
    </xf>
    <xf numFmtId="0" fontId="0" fillId="0" borderId="91" xfId="87" applyFont="1" applyBorder="1">
      <alignment/>
      <protection/>
    </xf>
    <xf numFmtId="38" fontId="0" fillId="0" borderId="0" xfId="60" applyFont="1" applyAlignment="1">
      <alignment/>
    </xf>
    <xf numFmtId="0" fontId="0" fillId="0" borderId="0" xfId="84" applyFont="1">
      <alignment/>
      <protection/>
    </xf>
    <xf numFmtId="0" fontId="0" fillId="0" borderId="89" xfId="84" applyFont="1" applyBorder="1">
      <alignment/>
      <protection/>
    </xf>
    <xf numFmtId="38" fontId="0" fillId="0" borderId="44" xfId="60" applyFont="1" applyBorder="1" applyAlignment="1">
      <alignment/>
    </xf>
    <xf numFmtId="38" fontId="0" fillId="0" borderId="92" xfId="60" applyFont="1" applyBorder="1" applyAlignment="1">
      <alignment/>
    </xf>
    <xf numFmtId="0" fontId="0" fillId="0" borderId="47" xfId="84" applyFont="1" applyBorder="1">
      <alignment/>
      <protection/>
    </xf>
    <xf numFmtId="38" fontId="0" fillId="0" borderId="31" xfId="60" applyFont="1" applyBorder="1" applyAlignment="1">
      <alignment/>
    </xf>
    <xf numFmtId="38" fontId="0" fillId="0" borderId="93" xfId="60" applyFont="1" applyBorder="1" applyAlignment="1">
      <alignment/>
    </xf>
    <xf numFmtId="0" fontId="0" fillId="0" borderId="90" xfId="84" applyFont="1" applyBorder="1">
      <alignment/>
      <protection/>
    </xf>
    <xf numFmtId="38" fontId="0" fillId="0" borderId="48" xfId="60" applyFont="1" applyBorder="1" applyAlignment="1">
      <alignment/>
    </xf>
    <xf numFmtId="38" fontId="0" fillId="0" borderId="94" xfId="60" applyFont="1" applyBorder="1" applyAlignment="1">
      <alignment/>
    </xf>
    <xf numFmtId="0" fontId="0" fillId="0" borderId="87" xfId="84" applyFont="1" applyBorder="1">
      <alignment/>
      <protection/>
    </xf>
    <xf numFmtId="38" fontId="0" fillId="0" borderId="95" xfId="60" applyFont="1" applyBorder="1" applyAlignment="1">
      <alignment/>
    </xf>
    <xf numFmtId="0" fontId="0" fillId="0" borderId="88" xfId="84" applyFont="1" applyBorder="1">
      <alignment/>
      <protection/>
    </xf>
    <xf numFmtId="38" fontId="0" fillId="0" borderId="96" xfId="60" applyFont="1" applyBorder="1" applyAlignment="1">
      <alignment/>
    </xf>
    <xf numFmtId="38" fontId="0" fillId="0" borderId="97" xfId="60" applyFont="1" applyBorder="1" applyAlignment="1">
      <alignment/>
    </xf>
    <xf numFmtId="0" fontId="0" fillId="0" borderId="91" xfId="84" applyFont="1" applyBorder="1">
      <alignment/>
      <protection/>
    </xf>
    <xf numFmtId="38" fontId="0" fillId="0" borderId="98" xfId="60" applyFont="1" applyBorder="1" applyAlignment="1">
      <alignment/>
    </xf>
    <xf numFmtId="0" fontId="0" fillId="0" borderId="0" xfId="89" applyFont="1">
      <alignment/>
      <protection/>
    </xf>
    <xf numFmtId="0" fontId="0" fillId="0" borderId="87" xfId="89" applyFont="1" applyBorder="1">
      <alignment/>
      <protection/>
    </xf>
    <xf numFmtId="0" fontId="0" fillId="0" borderId="44" xfId="89" applyFont="1" applyBorder="1">
      <alignment/>
      <protection/>
    </xf>
    <xf numFmtId="0" fontId="0" fillId="0" borderId="47" xfId="89" applyFont="1" applyBorder="1">
      <alignment/>
      <protection/>
    </xf>
    <xf numFmtId="0" fontId="0" fillId="0" borderId="31" xfId="89" applyFont="1" applyBorder="1">
      <alignment/>
      <protection/>
    </xf>
    <xf numFmtId="0" fontId="0" fillId="0" borderId="99" xfId="89" applyFont="1" applyBorder="1">
      <alignment/>
      <protection/>
    </xf>
    <xf numFmtId="38" fontId="0" fillId="0" borderId="100" xfId="60" applyFont="1" applyBorder="1" applyAlignment="1">
      <alignment/>
    </xf>
    <xf numFmtId="0" fontId="0" fillId="0" borderId="88" xfId="89" applyFont="1" applyBorder="1">
      <alignment/>
      <protection/>
    </xf>
    <xf numFmtId="0" fontId="0" fillId="0" borderId="35" xfId="89" applyFont="1" applyBorder="1">
      <alignment/>
      <protection/>
    </xf>
    <xf numFmtId="0" fontId="0" fillId="0" borderId="89" xfId="89" applyFont="1" applyBorder="1">
      <alignment/>
      <protection/>
    </xf>
    <xf numFmtId="0" fontId="0" fillId="0" borderId="0" xfId="89" applyFont="1" applyAlignment="1">
      <alignment horizontal="center"/>
      <protection/>
    </xf>
    <xf numFmtId="38" fontId="0" fillId="0" borderId="101" xfId="60" applyFont="1" applyBorder="1" applyAlignment="1">
      <alignment/>
    </xf>
    <xf numFmtId="38" fontId="0" fillId="0" borderId="102" xfId="60" applyFont="1" applyBorder="1" applyAlignment="1">
      <alignment/>
    </xf>
    <xf numFmtId="0" fontId="0" fillId="0" borderId="91" xfId="89" applyFont="1" applyBorder="1">
      <alignment/>
      <protection/>
    </xf>
    <xf numFmtId="38" fontId="0" fillId="0" borderId="103" xfId="60" applyFont="1" applyBorder="1" applyAlignment="1">
      <alignment/>
    </xf>
    <xf numFmtId="0" fontId="0" fillId="0" borderId="0" xfId="89" applyFont="1" applyBorder="1">
      <alignment/>
      <protection/>
    </xf>
    <xf numFmtId="0" fontId="0" fillId="0" borderId="0" xfId="86" applyFont="1">
      <alignment/>
      <protection/>
    </xf>
    <xf numFmtId="0" fontId="0" fillId="0" borderId="87" xfId="86" applyFont="1" applyBorder="1">
      <alignment/>
      <protection/>
    </xf>
    <xf numFmtId="0" fontId="0" fillId="0" borderId="47" xfId="86" applyFont="1" applyBorder="1">
      <alignment/>
      <protection/>
    </xf>
    <xf numFmtId="0" fontId="0" fillId="0" borderId="88" xfId="86" applyFont="1" applyBorder="1">
      <alignment/>
      <protection/>
    </xf>
    <xf numFmtId="38" fontId="0" fillId="0" borderId="35" xfId="60" applyFont="1" applyBorder="1" applyAlignment="1">
      <alignment/>
    </xf>
    <xf numFmtId="38" fontId="0" fillId="0" borderId="104" xfId="60" applyFont="1" applyBorder="1" applyAlignment="1">
      <alignment/>
    </xf>
    <xf numFmtId="0" fontId="0" fillId="0" borderId="89" xfId="86" applyFont="1" applyBorder="1">
      <alignment/>
      <protection/>
    </xf>
    <xf numFmtId="38" fontId="0" fillId="0" borderId="105" xfId="60" applyFont="1" applyBorder="1" applyAlignment="1">
      <alignment/>
    </xf>
    <xf numFmtId="0" fontId="0" fillId="0" borderId="90" xfId="86" applyFont="1" applyBorder="1">
      <alignment/>
      <protection/>
    </xf>
    <xf numFmtId="0" fontId="0" fillId="0" borderId="106" xfId="86" applyFont="1" applyBorder="1">
      <alignment/>
      <protection/>
    </xf>
    <xf numFmtId="0" fontId="0" fillId="0" borderId="91" xfId="86" applyFont="1" applyBorder="1">
      <alignment/>
      <protection/>
    </xf>
    <xf numFmtId="38" fontId="0" fillId="0" borderId="107" xfId="60" applyFont="1" applyBorder="1" applyAlignment="1">
      <alignment/>
    </xf>
    <xf numFmtId="38" fontId="0" fillId="0" borderId="108" xfId="60" applyFont="1" applyBorder="1" applyAlignment="1">
      <alignment/>
    </xf>
    <xf numFmtId="0" fontId="0" fillId="0" borderId="0" xfId="85" applyFont="1">
      <alignment/>
      <protection/>
    </xf>
    <xf numFmtId="38" fontId="0" fillId="0" borderId="87" xfId="60" applyFont="1" applyBorder="1" applyAlignment="1">
      <alignment/>
    </xf>
    <xf numFmtId="38" fontId="0" fillId="0" borderId="47" xfId="60" applyFont="1" applyBorder="1" applyAlignment="1">
      <alignment/>
    </xf>
    <xf numFmtId="38" fontId="0" fillId="0" borderId="88" xfId="60" applyFont="1" applyBorder="1" applyAlignment="1">
      <alignment/>
    </xf>
    <xf numFmtId="38" fontId="0" fillId="0" borderId="89" xfId="60" applyFont="1" applyBorder="1" applyAlignment="1">
      <alignment/>
    </xf>
    <xf numFmtId="38" fontId="0" fillId="0" borderId="109" xfId="60" applyFont="1" applyBorder="1" applyAlignment="1">
      <alignment/>
    </xf>
    <xf numFmtId="38" fontId="0" fillId="0" borderId="90" xfId="60" applyFont="1" applyBorder="1" applyAlignment="1">
      <alignment/>
    </xf>
    <xf numFmtId="38" fontId="0" fillId="0" borderId="110" xfId="60" applyFont="1" applyBorder="1" applyAlignment="1">
      <alignment/>
    </xf>
    <xf numFmtId="38" fontId="0" fillId="0" borderId="91" xfId="60" applyFont="1" applyBorder="1" applyAlignment="1">
      <alignment/>
    </xf>
    <xf numFmtId="38" fontId="0" fillId="0" borderId="0" xfId="60" applyFont="1" applyBorder="1" applyAlignment="1">
      <alignment/>
    </xf>
    <xf numFmtId="0" fontId="0" fillId="0" borderId="0" xfId="88" applyFont="1" applyAlignment="1">
      <alignment horizontal="center"/>
      <protection/>
    </xf>
    <xf numFmtId="0" fontId="0" fillId="0" borderId="0" xfId="88" applyFont="1">
      <alignment/>
      <protection/>
    </xf>
    <xf numFmtId="0" fontId="0" fillId="0" borderId="0" xfId="88" applyFont="1" applyAlignment="1">
      <alignment horizontal="center"/>
      <protection/>
    </xf>
    <xf numFmtId="0" fontId="0" fillId="0" borderId="111" xfId="88" applyFont="1" applyBorder="1" applyAlignment="1">
      <alignment horizontal="center"/>
      <protection/>
    </xf>
    <xf numFmtId="0" fontId="0" fillId="0" borderId="112" xfId="88" applyFont="1" applyBorder="1" applyAlignment="1">
      <alignment horizontal="center"/>
      <protection/>
    </xf>
    <xf numFmtId="0" fontId="0" fillId="48" borderId="71" xfId="88" applyFont="1" applyFill="1" applyBorder="1">
      <alignment/>
      <protection/>
    </xf>
    <xf numFmtId="0" fontId="0" fillId="48" borderId="113" xfId="88" applyFont="1" applyFill="1" applyBorder="1">
      <alignment/>
      <protection/>
    </xf>
    <xf numFmtId="0" fontId="0" fillId="0" borderId="114" xfId="88" applyFont="1" applyBorder="1" applyAlignment="1">
      <alignment horizontal="center"/>
      <protection/>
    </xf>
    <xf numFmtId="0" fontId="0" fillId="0" borderId="115" xfId="88" applyFont="1" applyBorder="1" applyAlignment="1">
      <alignment horizontal="center"/>
      <protection/>
    </xf>
    <xf numFmtId="0" fontId="0" fillId="0" borderId="116" xfId="88" applyFont="1" applyBorder="1" applyAlignment="1">
      <alignment horizontal="center"/>
      <protection/>
    </xf>
    <xf numFmtId="178" fontId="0" fillId="0" borderId="0" xfId="0" applyNumberFormat="1" applyFont="1" applyAlignment="1">
      <alignment vertical="center"/>
    </xf>
    <xf numFmtId="178" fontId="0" fillId="0" borderId="117" xfId="0" applyNumberFormat="1" applyFont="1" applyBorder="1" applyAlignment="1">
      <alignment vertical="center"/>
    </xf>
    <xf numFmtId="0" fontId="0" fillId="0" borderId="0" xfId="80" applyFont="1">
      <alignment/>
      <protection/>
    </xf>
    <xf numFmtId="178" fontId="0" fillId="0" borderId="118" xfId="53" applyNumberFormat="1" applyFont="1" applyBorder="1" applyAlignment="1">
      <alignment/>
    </xf>
    <xf numFmtId="178" fontId="0" fillId="0" borderId="119" xfId="53" applyNumberFormat="1" applyFont="1" applyBorder="1" applyAlignment="1">
      <alignment/>
    </xf>
    <xf numFmtId="178" fontId="0" fillId="0" borderId="120" xfId="53" applyNumberFormat="1" applyFont="1" applyBorder="1" applyAlignment="1">
      <alignment/>
    </xf>
    <xf numFmtId="178" fontId="0" fillId="0" borderId="89" xfId="53" applyNumberFormat="1" applyFont="1" applyBorder="1" applyAlignment="1">
      <alignment/>
    </xf>
    <xf numFmtId="178" fontId="0" fillId="0" borderId="121" xfId="53" applyNumberFormat="1" applyFont="1" applyBorder="1" applyAlignment="1">
      <alignment/>
    </xf>
    <xf numFmtId="178" fontId="0" fillId="0" borderId="122" xfId="53" applyNumberFormat="1" applyFont="1" applyBorder="1" applyAlignment="1">
      <alignment/>
    </xf>
    <xf numFmtId="0" fontId="0" fillId="34" borderId="16" xfId="80" applyNumberFormat="1" applyFont="1" applyFill="1" applyBorder="1" applyAlignment="1">
      <alignment horizontal="left"/>
      <protection/>
    </xf>
    <xf numFmtId="0" fontId="0" fillId="0" borderId="123" xfId="53" applyNumberFormat="1" applyFont="1" applyBorder="1" applyAlignment="1">
      <alignment/>
    </xf>
    <xf numFmtId="0" fontId="0" fillId="34" borderId="16" xfId="80" applyNumberFormat="1" applyFont="1" applyFill="1" applyBorder="1">
      <alignment/>
      <protection/>
    </xf>
    <xf numFmtId="0" fontId="0" fillId="34" borderId="124" xfId="80" applyNumberFormat="1" applyFont="1" applyFill="1" applyBorder="1" applyAlignment="1">
      <alignment/>
      <protection/>
    </xf>
    <xf numFmtId="178" fontId="0" fillId="0" borderId="125" xfId="53" applyNumberFormat="1" applyFont="1" applyBorder="1" applyAlignment="1">
      <alignment/>
    </xf>
    <xf numFmtId="178" fontId="0" fillId="0" borderId="126" xfId="53" applyNumberFormat="1" applyFont="1" applyBorder="1" applyAlignment="1">
      <alignment/>
    </xf>
    <xf numFmtId="178" fontId="0" fillId="0" borderId="127" xfId="53" applyNumberFormat="1" applyFont="1" applyBorder="1" applyAlignment="1">
      <alignment/>
    </xf>
    <xf numFmtId="0" fontId="0" fillId="0" borderId="0" xfId="81" applyFont="1">
      <alignment/>
      <protection/>
    </xf>
    <xf numFmtId="38" fontId="0" fillId="0" borderId="0" xfId="60" applyFont="1" applyFill="1" applyBorder="1" applyAlignment="1">
      <alignment horizontal="center"/>
    </xf>
    <xf numFmtId="0" fontId="0" fillId="0" borderId="87" xfId="81" applyFont="1" applyBorder="1">
      <alignment/>
      <protection/>
    </xf>
    <xf numFmtId="0" fontId="0" fillId="0" borderId="0" xfId="0" applyFont="1" applyAlignment="1">
      <alignment vertical="center"/>
    </xf>
    <xf numFmtId="0" fontId="0" fillId="0" borderId="47" xfId="81" applyFont="1" applyBorder="1">
      <alignment/>
      <protection/>
    </xf>
    <xf numFmtId="0" fontId="0" fillId="0" borderId="88" xfId="81" applyFont="1" applyBorder="1">
      <alignment/>
      <protection/>
    </xf>
    <xf numFmtId="0" fontId="0" fillId="0" borderId="89" xfId="81" applyFont="1" applyBorder="1">
      <alignment/>
      <protection/>
    </xf>
    <xf numFmtId="38" fontId="0" fillId="0" borderId="0" xfId="0" applyNumberFormat="1" applyFont="1" applyAlignment="1">
      <alignment vertical="center"/>
    </xf>
    <xf numFmtId="0" fontId="0" fillId="0" borderId="90" xfId="81" applyFont="1" applyBorder="1">
      <alignment/>
      <protection/>
    </xf>
    <xf numFmtId="180" fontId="0" fillId="0" borderId="30" xfId="60" applyNumberFormat="1" applyFont="1" applyBorder="1" applyAlignment="1">
      <alignment/>
    </xf>
    <xf numFmtId="0" fontId="0" fillId="0" borderId="91" xfId="81" applyFont="1" applyBorder="1">
      <alignment/>
      <protection/>
    </xf>
    <xf numFmtId="38" fontId="0" fillId="0" borderId="128" xfId="60" applyFont="1" applyBorder="1" applyAlignment="1">
      <alignment/>
    </xf>
    <xf numFmtId="38" fontId="0" fillId="39" borderId="0" xfId="60" applyFont="1" applyFill="1" applyAlignment="1">
      <alignment/>
    </xf>
    <xf numFmtId="0" fontId="0" fillId="0" borderId="0" xfId="83" applyFont="1">
      <alignment/>
      <protection/>
    </xf>
    <xf numFmtId="38" fontId="0" fillId="36" borderId="129" xfId="60" applyFont="1" applyFill="1" applyBorder="1" applyAlignment="1">
      <alignment/>
    </xf>
    <xf numFmtId="3" fontId="0" fillId="0" borderId="130" xfId="83" applyNumberFormat="1" applyFont="1" applyFill="1" applyBorder="1" applyAlignment="1">
      <alignment/>
      <protection/>
    </xf>
    <xf numFmtId="3" fontId="0" fillId="0" borderId="131" xfId="83" applyNumberFormat="1" applyFont="1" applyFill="1" applyBorder="1" applyAlignment="1">
      <alignment/>
      <protection/>
    </xf>
    <xf numFmtId="38" fontId="0" fillId="0" borderId="131" xfId="60" applyFont="1" applyBorder="1" applyAlignment="1" applyProtection="1">
      <alignment/>
      <protection/>
    </xf>
    <xf numFmtId="38" fontId="0" fillId="0" borderId="132" xfId="60" applyFont="1" applyBorder="1" applyAlignment="1" applyProtection="1">
      <alignment/>
      <protection/>
    </xf>
    <xf numFmtId="38" fontId="0" fillId="0" borderId="133" xfId="60" applyFont="1" applyBorder="1" applyAlignment="1">
      <alignment/>
    </xf>
    <xf numFmtId="178" fontId="0" fillId="0" borderId="27" xfId="83" applyNumberFormat="1" applyFont="1" applyFill="1" applyBorder="1" applyAlignment="1">
      <alignment/>
      <protection/>
    </xf>
    <xf numFmtId="178" fontId="0" fillId="0" borderId="134" xfId="83" applyNumberFormat="1" applyFont="1" applyFill="1" applyBorder="1" applyAlignment="1">
      <alignment/>
      <protection/>
    </xf>
    <xf numFmtId="178" fontId="0" fillId="0" borderId="135" xfId="83" applyNumberFormat="1" applyFont="1" applyBorder="1" applyAlignment="1">
      <alignment/>
      <protection/>
    </xf>
    <xf numFmtId="178" fontId="0" fillId="0" borderId="0" xfId="83" applyNumberFormat="1" applyFont="1">
      <alignment/>
      <protection/>
    </xf>
    <xf numFmtId="38" fontId="0" fillId="36" borderId="136" xfId="60" applyFont="1" applyFill="1" applyBorder="1" applyAlignment="1">
      <alignment/>
    </xf>
    <xf numFmtId="3" fontId="0" fillId="0" borderId="137" xfId="83" applyNumberFormat="1" applyFont="1" applyFill="1" applyBorder="1" applyAlignment="1">
      <alignment/>
      <protection/>
    </xf>
    <xf numFmtId="3" fontId="0" fillId="0" borderId="138" xfId="83" applyNumberFormat="1" applyFont="1" applyFill="1" applyBorder="1" applyAlignment="1">
      <alignment/>
      <protection/>
    </xf>
    <xf numFmtId="38" fontId="0" fillId="0" borderId="139" xfId="60" applyFont="1" applyBorder="1" applyAlignment="1">
      <alignment/>
    </xf>
    <xf numFmtId="178" fontId="0" fillId="0" borderId="140" xfId="83" applyNumberFormat="1" applyFont="1" applyFill="1" applyBorder="1" applyAlignment="1">
      <alignment/>
      <protection/>
    </xf>
    <xf numFmtId="178" fontId="0" fillId="0" borderId="141" xfId="83" applyNumberFormat="1" applyFont="1" applyFill="1" applyBorder="1" applyAlignment="1">
      <alignment/>
      <protection/>
    </xf>
    <xf numFmtId="178" fontId="0" fillId="0" borderId="142" xfId="53" applyNumberFormat="1" applyFont="1" applyBorder="1" applyAlignment="1">
      <alignment/>
    </xf>
    <xf numFmtId="38" fontId="0" fillId="36" borderId="143" xfId="60" applyFont="1" applyFill="1" applyBorder="1" applyAlignment="1">
      <alignment/>
    </xf>
    <xf numFmtId="3" fontId="0" fillId="0" borderId="144" xfId="83" applyNumberFormat="1" applyFont="1" applyFill="1" applyBorder="1" applyAlignment="1">
      <alignment/>
      <protection/>
    </xf>
    <xf numFmtId="3" fontId="0" fillId="0" borderId="48" xfId="83" applyNumberFormat="1" applyFont="1" applyFill="1" applyBorder="1" applyAlignment="1">
      <alignment/>
      <protection/>
    </xf>
    <xf numFmtId="38" fontId="0" fillId="0" borderId="145" xfId="60" applyFont="1" applyBorder="1" applyAlignment="1">
      <alignment/>
    </xf>
    <xf numFmtId="178" fontId="0" fillId="0" borderId="146" xfId="53" applyNumberFormat="1" applyFont="1" applyBorder="1" applyAlignment="1">
      <alignment/>
    </xf>
    <xf numFmtId="178" fontId="0" fillId="0" borderId="147" xfId="83" applyNumberFormat="1" applyFont="1" applyFill="1" applyBorder="1" applyAlignment="1">
      <alignment/>
      <protection/>
    </xf>
    <xf numFmtId="178" fontId="0" fillId="0" borderId="148" xfId="83" applyNumberFormat="1" applyFont="1" applyFill="1" applyBorder="1" applyAlignment="1">
      <alignment/>
      <protection/>
    </xf>
    <xf numFmtId="178" fontId="0" fillId="0" borderId="149" xfId="53" applyNumberFormat="1" applyFont="1" applyBorder="1" applyAlignment="1">
      <alignment/>
    </xf>
    <xf numFmtId="38" fontId="0" fillId="36" borderId="150" xfId="60" applyFont="1" applyFill="1" applyBorder="1" applyAlignment="1">
      <alignment/>
    </xf>
    <xf numFmtId="3" fontId="0" fillId="0" borderId="151" xfId="83" applyNumberFormat="1" applyFont="1" applyFill="1" applyBorder="1" applyAlignment="1">
      <alignment/>
      <protection/>
    </xf>
    <xf numFmtId="3" fontId="0" fillId="0" borderId="152" xfId="83" applyNumberFormat="1" applyFont="1" applyFill="1" applyBorder="1" applyAlignment="1">
      <alignment/>
      <protection/>
    </xf>
    <xf numFmtId="38" fontId="0" fillId="0" borderId="152" xfId="60" applyFont="1" applyBorder="1" applyAlignment="1" applyProtection="1">
      <alignment/>
      <protection/>
    </xf>
    <xf numFmtId="38" fontId="0" fillId="0" borderId="150" xfId="60" applyFont="1" applyBorder="1" applyAlignment="1" applyProtection="1">
      <alignment/>
      <protection/>
    </xf>
    <xf numFmtId="38" fontId="0" fillId="0" borderId="153" xfId="60" applyFont="1" applyBorder="1" applyAlignment="1">
      <alignment/>
    </xf>
    <xf numFmtId="178" fontId="0" fillId="0" borderId="154" xfId="53" applyNumberFormat="1" applyFont="1" applyBorder="1" applyAlignment="1">
      <alignment/>
    </xf>
    <xf numFmtId="178" fontId="0" fillId="0" borderId="155" xfId="53" applyNumberFormat="1" applyFont="1" applyBorder="1" applyAlignment="1">
      <alignment/>
    </xf>
    <xf numFmtId="178" fontId="0" fillId="0" borderId="156" xfId="83" applyNumberFormat="1" applyFont="1" applyFill="1" applyBorder="1" applyAlignment="1">
      <alignment/>
      <protection/>
    </xf>
    <xf numFmtId="178" fontId="0" fillId="0" borderId="157" xfId="53" applyNumberFormat="1" applyFont="1" applyBorder="1" applyAlignment="1">
      <alignment/>
    </xf>
    <xf numFmtId="0" fontId="0" fillId="36" borderId="158" xfId="83" applyFont="1" applyFill="1" applyBorder="1">
      <alignment/>
      <protection/>
    </xf>
    <xf numFmtId="3" fontId="0" fillId="0" borderId="159" xfId="83" applyNumberFormat="1" applyFont="1" applyFill="1" applyBorder="1" applyAlignment="1">
      <alignment/>
      <protection/>
    </xf>
    <xf numFmtId="3" fontId="0" fillId="0" borderId="45" xfId="83" applyNumberFormat="1" applyFont="1" applyFill="1" applyBorder="1" applyAlignment="1">
      <alignment/>
      <protection/>
    </xf>
    <xf numFmtId="38" fontId="0" fillId="0" borderId="160" xfId="60" applyFont="1" applyBorder="1" applyAlignment="1">
      <alignment/>
    </xf>
    <xf numFmtId="178" fontId="0" fillId="0" borderId="119" xfId="83" applyNumberFormat="1" applyFont="1" applyBorder="1">
      <alignment/>
      <protection/>
    </xf>
    <xf numFmtId="178" fontId="0" fillId="0" borderId="119" xfId="83" applyNumberFormat="1" applyFont="1" applyFill="1" applyBorder="1" applyAlignment="1">
      <alignment/>
      <protection/>
    </xf>
    <xf numFmtId="0" fontId="0" fillId="36" borderId="136" xfId="83" applyFont="1" applyFill="1" applyBorder="1">
      <alignment/>
      <protection/>
    </xf>
    <xf numFmtId="178" fontId="0" fillId="0" borderId="121" xfId="83" applyNumberFormat="1" applyFont="1" applyBorder="1">
      <alignment/>
      <protection/>
    </xf>
    <xf numFmtId="178" fontId="0" fillId="0" borderId="28" xfId="83" applyNumberFormat="1" applyFont="1" applyFill="1" applyBorder="1" applyAlignment="1">
      <alignment/>
      <protection/>
    </xf>
    <xf numFmtId="0" fontId="0" fillId="36" borderId="143" xfId="83" applyFont="1" applyFill="1" applyBorder="1">
      <alignment/>
      <protection/>
    </xf>
    <xf numFmtId="0" fontId="0" fillId="0" borderId="48" xfId="83" applyNumberFormat="1" applyFont="1" applyFill="1" applyBorder="1" applyAlignment="1">
      <alignment/>
      <protection/>
    </xf>
    <xf numFmtId="178" fontId="0" fillId="0" borderId="146" xfId="83" applyNumberFormat="1" applyFont="1" applyBorder="1">
      <alignment/>
      <protection/>
    </xf>
    <xf numFmtId="178" fontId="0" fillId="0" borderId="146" xfId="83" applyNumberFormat="1" applyFont="1" applyFill="1" applyBorder="1" applyAlignment="1">
      <alignment/>
      <protection/>
    </xf>
    <xf numFmtId="0" fontId="0" fillId="36" borderId="132" xfId="83" applyFont="1" applyFill="1" applyBorder="1">
      <alignment/>
      <protection/>
    </xf>
    <xf numFmtId="0" fontId="0" fillId="38" borderId="150" xfId="83" applyFont="1" applyFill="1" applyBorder="1">
      <alignment/>
      <protection/>
    </xf>
    <xf numFmtId="178" fontId="0" fillId="0" borderId="121" xfId="83" applyNumberFormat="1" applyFont="1" applyFill="1" applyBorder="1" applyAlignment="1">
      <alignment/>
      <protection/>
    </xf>
    <xf numFmtId="38" fontId="0" fillId="0" borderId="161" xfId="60" applyFont="1" applyBorder="1" applyAlignment="1">
      <alignment/>
    </xf>
    <xf numFmtId="0" fontId="0" fillId="38" borderId="155" xfId="83" applyFont="1" applyFill="1" applyBorder="1">
      <alignment/>
      <protection/>
    </xf>
    <xf numFmtId="3" fontId="0" fillId="0" borderId="162" xfId="83" applyNumberFormat="1" applyFont="1" applyFill="1" applyBorder="1" applyAlignment="1">
      <alignment/>
      <protection/>
    </xf>
    <xf numFmtId="3" fontId="0" fillId="0" borderId="136" xfId="83" applyNumberFormat="1" applyFont="1" applyFill="1" applyBorder="1" applyAlignment="1">
      <alignment/>
      <protection/>
    </xf>
    <xf numFmtId="178" fontId="0" fillId="0" borderId="163" xfId="53" applyNumberFormat="1" applyFont="1" applyBorder="1" applyAlignment="1">
      <alignment/>
    </xf>
    <xf numFmtId="178" fontId="0" fillId="0" borderId="164" xfId="83" applyNumberFormat="1" applyFont="1" applyFill="1" applyBorder="1" applyAlignment="1">
      <alignment/>
      <protection/>
    </xf>
    <xf numFmtId="178" fontId="0" fillId="0" borderId="165" xfId="83" applyNumberFormat="1" applyFont="1" applyFill="1" applyBorder="1" applyAlignment="1">
      <alignment/>
      <protection/>
    </xf>
    <xf numFmtId="178" fontId="0" fillId="0" borderId="163" xfId="83" applyNumberFormat="1" applyFont="1" applyFill="1" applyBorder="1" applyAlignment="1">
      <alignment/>
      <protection/>
    </xf>
    <xf numFmtId="178" fontId="0" fillId="0" borderId="166" xfId="53" applyNumberFormat="1" applyFont="1" applyBorder="1" applyAlignment="1">
      <alignment/>
    </xf>
    <xf numFmtId="38" fontId="0" fillId="36" borderId="121" xfId="60" applyFont="1" applyFill="1" applyBorder="1" applyAlignment="1">
      <alignment/>
    </xf>
    <xf numFmtId="3" fontId="0" fillId="0" borderId="28" xfId="83" applyNumberFormat="1" applyFont="1" applyFill="1" applyBorder="1" applyAlignment="1">
      <alignment/>
      <protection/>
    </xf>
    <xf numFmtId="3" fontId="0" fillId="0" borderId="143" xfId="83" applyNumberFormat="1" applyFont="1" applyFill="1" applyBorder="1" applyAlignment="1">
      <alignment/>
      <protection/>
    </xf>
    <xf numFmtId="38" fontId="0" fillId="0" borderId="167" xfId="60" applyFont="1" applyBorder="1" applyAlignment="1">
      <alignment/>
    </xf>
    <xf numFmtId="178" fontId="0" fillId="0" borderId="0" xfId="53" applyNumberFormat="1" applyFont="1" applyAlignment="1">
      <alignment/>
    </xf>
    <xf numFmtId="38" fontId="0" fillId="0" borderId="168" xfId="60" applyFont="1" applyBorder="1" applyAlignment="1">
      <alignment/>
    </xf>
    <xf numFmtId="178" fontId="0" fillId="0" borderId="38" xfId="83" applyNumberFormat="1" applyFont="1" applyFill="1" applyBorder="1" applyAlignment="1">
      <alignment/>
      <protection/>
    </xf>
    <xf numFmtId="178" fontId="0" fillId="0" borderId="39" xfId="83" applyNumberFormat="1" applyFont="1" applyFill="1" applyBorder="1" applyAlignment="1">
      <alignment/>
      <protection/>
    </xf>
    <xf numFmtId="178" fontId="0" fillId="0" borderId="126" xfId="83" applyNumberFormat="1" applyFont="1" applyFill="1" applyBorder="1" applyAlignment="1">
      <alignment/>
      <protection/>
    </xf>
    <xf numFmtId="38" fontId="0" fillId="38" borderId="45" xfId="60" applyFont="1" applyFill="1" applyBorder="1" applyAlignment="1">
      <alignment horizontal="center"/>
    </xf>
    <xf numFmtId="38" fontId="0" fillId="0" borderId="158" xfId="60" applyFont="1" applyBorder="1" applyAlignment="1">
      <alignment horizontal="left"/>
    </xf>
    <xf numFmtId="38" fontId="0" fillId="0" borderId="169" xfId="60" applyFont="1" applyBorder="1" applyAlignment="1">
      <alignment/>
    </xf>
    <xf numFmtId="38" fontId="0" fillId="38" borderId="162" xfId="60" applyFont="1" applyFill="1" applyBorder="1" applyAlignment="1">
      <alignment horizontal="center"/>
    </xf>
    <xf numFmtId="38" fontId="0" fillId="0" borderId="170" xfId="60" applyFont="1" applyBorder="1" applyAlignment="1">
      <alignment horizontal="left"/>
    </xf>
    <xf numFmtId="3" fontId="0" fillId="0" borderId="171" xfId="83" applyNumberFormat="1" applyFont="1" applyFill="1" applyBorder="1" applyAlignment="1">
      <alignment/>
      <protection/>
    </xf>
    <xf numFmtId="3" fontId="0" fillId="0" borderId="172" xfId="83" applyNumberFormat="1" applyFont="1" applyFill="1" applyBorder="1" applyAlignment="1">
      <alignment/>
      <protection/>
    </xf>
    <xf numFmtId="38" fontId="0" fillId="0" borderId="173" xfId="60" applyFont="1" applyBorder="1" applyAlignment="1">
      <alignment/>
    </xf>
    <xf numFmtId="178" fontId="0" fillId="38" borderId="28" xfId="53" applyNumberFormat="1" applyFont="1" applyFill="1" applyBorder="1" applyAlignment="1">
      <alignment horizontal="center"/>
    </xf>
    <xf numFmtId="178" fontId="0" fillId="0" borderId="121" xfId="53" applyNumberFormat="1" applyFont="1" applyBorder="1" applyAlignment="1">
      <alignment horizontal="left"/>
    </xf>
    <xf numFmtId="38" fontId="0" fillId="38" borderId="48" xfId="60" applyFont="1" applyFill="1" applyBorder="1" applyAlignment="1">
      <alignment horizontal="center"/>
    </xf>
    <xf numFmtId="38" fontId="0" fillId="0" borderId="143" xfId="60" applyFont="1" applyBorder="1" applyAlignment="1">
      <alignment horizontal="left"/>
    </xf>
    <xf numFmtId="38" fontId="0" fillId="0" borderId="174" xfId="60" applyFont="1" applyBorder="1" applyAlignment="1">
      <alignment/>
    </xf>
    <xf numFmtId="10" fontId="0" fillId="38" borderId="28" xfId="53" applyNumberFormat="1" applyFont="1" applyFill="1" applyBorder="1" applyAlignment="1">
      <alignment horizontal="center"/>
    </xf>
    <xf numFmtId="10" fontId="0" fillId="0" borderId="121" xfId="53" applyNumberFormat="1" applyFont="1" applyBorder="1" applyAlignment="1">
      <alignment horizontal="left"/>
    </xf>
    <xf numFmtId="38" fontId="0" fillId="0" borderId="90" xfId="60" applyFont="1" applyBorder="1" applyAlignment="1">
      <alignment horizontal="left"/>
    </xf>
    <xf numFmtId="38" fontId="0" fillId="0" borderId="175" xfId="60" applyFont="1" applyBorder="1" applyAlignment="1">
      <alignment horizontal="left"/>
    </xf>
    <xf numFmtId="3" fontId="0" fillId="0" borderId="170" xfId="83" applyNumberFormat="1" applyFont="1" applyFill="1" applyBorder="1" applyAlignment="1">
      <alignment/>
      <protection/>
    </xf>
    <xf numFmtId="38" fontId="0" fillId="0" borderId="176" xfId="60" applyFont="1" applyBorder="1" applyAlignment="1">
      <alignment/>
    </xf>
    <xf numFmtId="178" fontId="0" fillId="38" borderId="165" xfId="53" applyNumberFormat="1" applyFont="1" applyFill="1" applyBorder="1" applyAlignment="1">
      <alignment horizontal="center"/>
    </xf>
    <xf numFmtId="178" fontId="0" fillId="0" borderId="110" xfId="53" applyNumberFormat="1" applyFont="1" applyBorder="1" applyAlignment="1">
      <alignment horizontal="left"/>
    </xf>
    <xf numFmtId="38" fontId="0" fillId="0" borderId="177" xfId="60" applyFont="1" applyBorder="1" applyAlignment="1">
      <alignment/>
    </xf>
    <xf numFmtId="3" fontId="0" fillId="0" borderId="161" xfId="83" applyNumberFormat="1" applyFont="1" applyBorder="1" applyAlignment="1">
      <alignment/>
      <protection/>
    </xf>
    <xf numFmtId="3" fontId="0" fillId="0" borderId="168" xfId="83" applyNumberFormat="1" applyFont="1" applyBorder="1" applyAlignment="1">
      <alignment/>
      <protection/>
    </xf>
    <xf numFmtId="178" fontId="0" fillId="0" borderId="163" xfId="53" applyNumberFormat="1" applyFont="1" applyBorder="1" applyAlignment="1">
      <alignment horizontal="left"/>
    </xf>
    <xf numFmtId="0" fontId="0" fillId="38" borderId="162" xfId="83" applyFont="1" applyFill="1" applyBorder="1" applyAlignment="1">
      <alignment horizontal="center"/>
      <protection/>
    </xf>
    <xf numFmtId="0" fontId="0" fillId="0" borderId="155" xfId="83" applyFont="1" applyBorder="1" applyAlignment="1">
      <alignment horizontal="left"/>
      <protection/>
    </xf>
    <xf numFmtId="0" fontId="0" fillId="0" borderId="170" xfId="83" applyFont="1" applyBorder="1" applyAlignment="1">
      <alignment horizontal="left"/>
      <protection/>
    </xf>
    <xf numFmtId="178" fontId="0" fillId="38" borderId="28" xfId="83" applyNumberFormat="1" applyFont="1" applyFill="1" applyBorder="1" applyAlignment="1">
      <alignment horizontal="center"/>
      <protection/>
    </xf>
    <xf numFmtId="178" fontId="0" fillId="0" borderId="89" xfId="83" applyNumberFormat="1" applyFont="1" applyBorder="1" applyAlignment="1">
      <alignment horizontal="left"/>
      <protection/>
    </xf>
    <xf numFmtId="178" fontId="0" fillId="0" borderId="120" xfId="83" applyNumberFormat="1" applyFont="1" applyBorder="1" applyProtection="1">
      <alignment/>
      <protection/>
    </xf>
    <xf numFmtId="0" fontId="0" fillId="38" borderId="48" xfId="83" applyFont="1" applyFill="1" applyBorder="1" applyAlignment="1">
      <alignment horizontal="center"/>
      <protection/>
    </xf>
    <xf numFmtId="0" fontId="0" fillId="0" borderId="143" xfId="83" applyFont="1" applyBorder="1" applyAlignment="1">
      <alignment horizontal="left"/>
      <protection/>
    </xf>
    <xf numFmtId="178" fontId="0" fillId="0" borderId="121" xfId="83" applyNumberFormat="1" applyFont="1" applyBorder="1" applyAlignment="1">
      <alignment horizontal="left"/>
      <protection/>
    </xf>
    <xf numFmtId="178" fontId="0" fillId="0" borderId="28" xfId="83" applyNumberFormat="1" applyFont="1" applyBorder="1">
      <alignment/>
      <protection/>
    </xf>
    <xf numFmtId="178" fontId="0" fillId="0" borderId="122" xfId="83" applyNumberFormat="1" applyFont="1" applyBorder="1" applyProtection="1">
      <alignment/>
      <protection/>
    </xf>
    <xf numFmtId="3" fontId="0" fillId="0" borderId="178" xfId="83" applyNumberFormat="1" applyFont="1" applyFill="1" applyBorder="1" applyAlignment="1">
      <alignment/>
      <protection/>
    </xf>
    <xf numFmtId="178" fontId="0" fillId="38" borderId="162" xfId="83" applyNumberFormat="1" applyFont="1" applyFill="1" applyBorder="1" applyAlignment="1">
      <alignment horizontal="center"/>
      <protection/>
    </xf>
    <xf numFmtId="178" fontId="0" fillId="0" borderId="155" xfId="83" applyNumberFormat="1" applyFont="1" applyBorder="1" applyAlignment="1">
      <alignment horizontal="left"/>
      <protection/>
    </xf>
    <xf numFmtId="0" fontId="0" fillId="38" borderId="45" xfId="83" applyFont="1" applyFill="1" applyBorder="1" applyAlignment="1">
      <alignment horizontal="center"/>
      <protection/>
    </xf>
    <xf numFmtId="0" fontId="0" fillId="0" borderId="158" xfId="83" applyFont="1" applyBorder="1" applyAlignment="1">
      <alignment horizontal="left"/>
      <protection/>
    </xf>
    <xf numFmtId="178" fontId="0" fillId="38" borderId="162" xfId="53" applyNumberFormat="1" applyFont="1" applyFill="1" applyBorder="1" applyAlignment="1">
      <alignment horizontal="center"/>
    </xf>
    <xf numFmtId="0" fontId="0" fillId="0" borderId="136" xfId="83" applyFont="1" applyBorder="1" applyAlignment="1">
      <alignment horizontal="left"/>
      <protection/>
    </xf>
    <xf numFmtId="0" fontId="0" fillId="0" borderId="175" xfId="83" applyFont="1" applyBorder="1" applyAlignment="1">
      <alignment horizontal="left"/>
      <protection/>
    </xf>
    <xf numFmtId="178" fontId="0" fillId="0" borderId="119" xfId="53" applyNumberFormat="1" applyFont="1" applyBorder="1" applyAlignment="1">
      <alignment horizontal="left"/>
    </xf>
    <xf numFmtId="178" fontId="0" fillId="38" borderId="165" xfId="83" applyNumberFormat="1" applyFont="1" applyFill="1" applyBorder="1" applyAlignment="1">
      <alignment horizontal="center"/>
      <protection/>
    </xf>
    <xf numFmtId="178" fontId="0" fillId="0" borderId="146" xfId="83" applyNumberFormat="1" applyFont="1" applyBorder="1" applyAlignment="1">
      <alignment horizontal="left"/>
      <protection/>
    </xf>
    <xf numFmtId="178" fontId="0" fillId="0" borderId="179" xfId="83" applyNumberFormat="1" applyFont="1" applyFill="1" applyBorder="1" applyAlignment="1">
      <alignment/>
      <protection/>
    </xf>
    <xf numFmtId="178" fontId="0" fillId="0" borderId="166" xfId="83" applyNumberFormat="1" applyFont="1" applyBorder="1">
      <alignment/>
      <protection/>
    </xf>
    <xf numFmtId="38" fontId="0" fillId="0" borderId="155" xfId="60" applyFont="1" applyBorder="1" applyAlignment="1">
      <alignment horizontal="left"/>
    </xf>
    <xf numFmtId="37" fontId="0" fillId="0" borderId="180" xfId="83" applyNumberFormat="1" applyFont="1" applyBorder="1" applyProtection="1">
      <alignment/>
      <protection/>
    </xf>
    <xf numFmtId="37" fontId="0" fillId="0" borderId="181" xfId="83" applyNumberFormat="1" applyFont="1" applyBorder="1" applyProtection="1">
      <alignment/>
      <protection/>
    </xf>
    <xf numFmtId="178" fontId="0" fillId="38" borderId="39" xfId="53" applyNumberFormat="1" applyFont="1" applyFill="1" applyBorder="1" applyAlignment="1">
      <alignment horizontal="center"/>
    </xf>
    <xf numFmtId="178" fontId="0" fillId="0" borderId="126" xfId="53" applyNumberFormat="1" applyFont="1" applyBorder="1" applyAlignment="1">
      <alignment horizontal="left"/>
    </xf>
    <xf numFmtId="3" fontId="0" fillId="0" borderId="182" xfId="83" applyNumberFormat="1" applyFont="1" applyFill="1" applyBorder="1" applyAlignment="1">
      <alignment/>
      <protection/>
    </xf>
    <xf numFmtId="38" fontId="0" fillId="0" borderId="183" xfId="60" applyFont="1" applyBorder="1" applyAlignment="1">
      <alignment/>
    </xf>
    <xf numFmtId="3" fontId="0" fillId="0" borderId="155" xfId="83" applyNumberFormat="1" applyFont="1" applyFill="1" applyBorder="1" applyAlignment="1">
      <alignment/>
      <protection/>
    </xf>
    <xf numFmtId="3" fontId="0" fillId="0" borderId="184" xfId="0" applyNumberFormat="1" applyFont="1" applyBorder="1" applyAlignment="1">
      <alignment vertical="center"/>
    </xf>
    <xf numFmtId="3" fontId="0" fillId="0" borderId="185" xfId="0" applyNumberFormat="1" applyFont="1" applyBorder="1" applyAlignment="1">
      <alignment vertical="center"/>
    </xf>
    <xf numFmtId="38" fontId="0" fillId="0" borderId="186" xfId="60" applyFont="1" applyBorder="1" applyAlignment="1" applyProtection="1">
      <alignment/>
      <protection/>
    </xf>
    <xf numFmtId="38" fontId="0" fillId="0" borderId="187" xfId="60" applyFont="1" applyBorder="1" applyAlignment="1" applyProtection="1">
      <alignment/>
      <protection/>
    </xf>
    <xf numFmtId="38" fontId="0" fillId="0" borderId="188" xfId="60" applyFont="1" applyBorder="1" applyAlignment="1" applyProtection="1">
      <alignment/>
      <protection/>
    </xf>
    <xf numFmtId="178" fontId="0" fillId="0" borderId="189" xfId="83" applyNumberFormat="1" applyFont="1" applyFill="1" applyBorder="1" applyAlignment="1">
      <alignment/>
      <protection/>
    </xf>
    <xf numFmtId="178" fontId="0" fillId="0" borderId="122" xfId="83" applyNumberFormat="1" applyFont="1" applyFill="1" applyBorder="1" applyAlignment="1">
      <alignment/>
      <protection/>
    </xf>
    <xf numFmtId="38" fontId="0" fillId="0" borderId="190" xfId="60" applyFont="1" applyBorder="1" applyAlignment="1" applyProtection="1">
      <alignment/>
      <protection/>
    </xf>
    <xf numFmtId="38" fontId="0" fillId="0" borderId="180" xfId="60" applyFont="1" applyBorder="1" applyAlignment="1" applyProtection="1">
      <alignment/>
      <protection/>
    </xf>
    <xf numFmtId="38" fontId="0" fillId="0" borderId="181" xfId="60" applyFont="1" applyBorder="1" applyAlignment="1" applyProtection="1">
      <alignment/>
      <protection/>
    </xf>
    <xf numFmtId="38" fontId="0" fillId="0" borderId="191" xfId="60" applyFont="1" applyBorder="1" applyAlignment="1" applyProtection="1">
      <alignment/>
      <protection/>
    </xf>
    <xf numFmtId="38" fontId="0" fillId="0" borderId="192" xfId="60" applyFont="1" applyBorder="1" applyAlignment="1" applyProtection="1">
      <alignment/>
      <protection/>
    </xf>
    <xf numFmtId="38" fontId="0" fillId="0" borderId="193" xfId="60" applyFont="1" applyBorder="1" applyAlignment="1" applyProtection="1">
      <alignment/>
      <protection/>
    </xf>
    <xf numFmtId="3" fontId="0" fillId="0" borderId="194" xfId="83" applyNumberFormat="1" applyFont="1" applyFill="1" applyBorder="1" applyAlignment="1">
      <alignment/>
      <protection/>
    </xf>
    <xf numFmtId="178" fontId="0" fillId="0" borderId="195" xfId="83" applyNumberFormat="1" applyFont="1" applyFill="1" applyBorder="1" applyAlignment="1">
      <alignment/>
      <protection/>
    </xf>
    <xf numFmtId="38" fontId="0" fillId="0" borderId="196" xfId="60" applyFont="1" applyBorder="1" applyAlignment="1" applyProtection="1">
      <alignment/>
      <protection/>
    </xf>
    <xf numFmtId="38" fontId="0" fillId="0" borderId="184" xfId="60" applyFont="1" applyBorder="1" applyAlignment="1" applyProtection="1">
      <alignment/>
      <protection/>
    </xf>
    <xf numFmtId="38" fontId="0" fillId="0" borderId="185" xfId="60" applyFont="1" applyBorder="1" applyAlignment="1" applyProtection="1">
      <alignment/>
      <protection/>
    </xf>
    <xf numFmtId="38" fontId="0" fillId="0" borderId="197" xfId="60" applyFont="1" applyBorder="1" applyAlignment="1" applyProtection="1">
      <alignment/>
      <protection/>
    </xf>
    <xf numFmtId="178" fontId="0" fillId="0" borderId="123" xfId="83" applyNumberFormat="1" applyFont="1" applyFill="1" applyBorder="1" applyAlignment="1">
      <alignment/>
      <protection/>
    </xf>
    <xf numFmtId="3" fontId="0" fillId="0" borderId="16" xfId="83" applyNumberFormat="1" applyFont="1" applyFill="1" applyBorder="1" applyAlignment="1">
      <alignment/>
      <protection/>
    </xf>
    <xf numFmtId="3" fontId="0" fillId="0" borderId="198" xfId="83" applyNumberFormat="1" applyFont="1" applyFill="1" applyBorder="1" applyAlignment="1">
      <alignment/>
      <protection/>
    </xf>
    <xf numFmtId="178" fontId="0" fillId="0" borderId="199" xfId="83" applyNumberFormat="1" applyFont="1" applyFill="1" applyBorder="1" applyAlignment="1">
      <alignment/>
      <protection/>
    </xf>
    <xf numFmtId="37" fontId="0" fillId="0" borderId="196" xfId="83" applyNumberFormat="1" applyFont="1" applyBorder="1" applyProtection="1">
      <alignment/>
      <protection/>
    </xf>
    <xf numFmtId="37" fontId="0" fillId="0" borderId="184" xfId="83" applyNumberFormat="1" applyFont="1" applyBorder="1" applyProtection="1">
      <alignment/>
      <protection/>
    </xf>
    <xf numFmtId="37" fontId="0" fillId="0" borderId="185" xfId="83" applyNumberFormat="1" applyFont="1" applyBorder="1" applyProtection="1">
      <alignment/>
      <protection/>
    </xf>
    <xf numFmtId="37" fontId="0" fillId="0" borderId="186" xfId="83" applyNumberFormat="1" applyFont="1" applyBorder="1" applyProtection="1">
      <alignment/>
      <protection/>
    </xf>
    <xf numFmtId="37" fontId="0" fillId="0" borderId="187" xfId="83" applyNumberFormat="1" applyFont="1" applyBorder="1" applyProtection="1">
      <alignment/>
      <protection/>
    </xf>
    <xf numFmtId="37" fontId="0" fillId="0" borderId="188" xfId="83" applyNumberFormat="1" applyFont="1" applyBorder="1" applyProtection="1">
      <alignment/>
      <protection/>
    </xf>
    <xf numFmtId="178" fontId="0" fillId="0" borderId="200" xfId="83" applyNumberFormat="1" applyFont="1" applyFill="1" applyBorder="1" applyAlignment="1">
      <alignment/>
      <protection/>
    </xf>
    <xf numFmtId="37" fontId="0" fillId="0" borderId="190" xfId="83" applyNumberFormat="1" applyFont="1" applyBorder="1" applyProtection="1">
      <alignment/>
      <protection/>
    </xf>
    <xf numFmtId="178" fontId="0" fillId="0" borderId="89" xfId="83" applyNumberFormat="1" applyFont="1" applyBorder="1">
      <alignment/>
      <protection/>
    </xf>
    <xf numFmtId="3" fontId="0" fillId="0" borderId="201" xfId="83" applyNumberFormat="1" applyFont="1" applyFill="1" applyBorder="1" applyAlignment="1">
      <alignment/>
      <protection/>
    </xf>
    <xf numFmtId="178" fontId="0" fillId="0" borderId="202" xfId="83" applyNumberFormat="1" applyFont="1" applyFill="1" applyBorder="1" applyAlignment="1">
      <alignment/>
      <protection/>
    </xf>
    <xf numFmtId="3" fontId="0" fillId="0" borderId="196" xfId="83" applyNumberFormat="1" applyFont="1" applyBorder="1">
      <alignment/>
      <protection/>
    </xf>
    <xf numFmtId="3" fontId="0" fillId="0" borderId="184" xfId="83" applyNumberFormat="1" applyFont="1" applyBorder="1">
      <alignment/>
      <protection/>
    </xf>
    <xf numFmtId="3" fontId="0" fillId="0" borderId="185" xfId="83" applyNumberFormat="1" applyFont="1" applyBorder="1">
      <alignment/>
      <protection/>
    </xf>
    <xf numFmtId="3" fontId="0" fillId="0" borderId="186" xfId="83" applyNumberFormat="1" applyFont="1" applyBorder="1">
      <alignment/>
      <protection/>
    </xf>
    <xf numFmtId="3" fontId="0" fillId="0" borderId="187" xfId="83" applyNumberFormat="1" applyFont="1" applyBorder="1">
      <alignment/>
      <protection/>
    </xf>
    <xf numFmtId="3" fontId="0" fillId="0" borderId="188" xfId="83" applyNumberFormat="1" applyFont="1" applyBorder="1">
      <alignment/>
      <protection/>
    </xf>
    <xf numFmtId="38" fontId="0" fillId="0" borderId="203" xfId="60" applyFont="1" applyBorder="1" applyAlignment="1">
      <alignment/>
    </xf>
    <xf numFmtId="3" fontId="0" fillId="0" borderId="204" xfId="83" applyNumberFormat="1" applyFont="1" applyBorder="1">
      <alignment/>
      <protection/>
    </xf>
    <xf numFmtId="3" fontId="0" fillId="0" borderId="180" xfId="83" applyNumberFormat="1" applyFont="1" applyBorder="1">
      <alignment/>
      <protection/>
    </xf>
    <xf numFmtId="3" fontId="0" fillId="0" borderId="181" xfId="83" applyNumberFormat="1" applyFont="1" applyBorder="1">
      <alignment/>
      <protection/>
    </xf>
    <xf numFmtId="3" fontId="0" fillId="0" borderId="205" xfId="83" applyNumberFormat="1" applyFont="1" applyBorder="1">
      <alignment/>
      <protection/>
    </xf>
    <xf numFmtId="3" fontId="0" fillId="0" borderId="206" xfId="83" applyNumberFormat="1" applyFont="1" applyBorder="1">
      <alignment/>
      <protection/>
    </xf>
    <xf numFmtId="3" fontId="0" fillId="0" borderId="207" xfId="83" applyNumberFormat="1" applyFont="1" applyBorder="1">
      <alignment/>
      <protection/>
    </xf>
    <xf numFmtId="178" fontId="0" fillId="0" borderId="208" xfId="83" applyNumberFormat="1" applyFont="1" applyFill="1" applyBorder="1" applyAlignment="1">
      <alignment/>
      <protection/>
    </xf>
    <xf numFmtId="3" fontId="0" fillId="0" borderId="190" xfId="83" applyNumberFormat="1" applyFont="1" applyBorder="1">
      <alignment/>
      <protection/>
    </xf>
    <xf numFmtId="3" fontId="0" fillId="0" borderId="0" xfId="83" applyNumberFormat="1" applyFont="1" applyBorder="1">
      <alignment/>
      <protection/>
    </xf>
    <xf numFmtId="3" fontId="0" fillId="0" borderId="162" xfId="83" applyNumberFormat="1" applyFont="1" applyBorder="1">
      <alignment/>
      <protection/>
    </xf>
    <xf numFmtId="3" fontId="0" fillId="0" borderId="155" xfId="83" applyNumberFormat="1" applyFont="1" applyBorder="1">
      <alignment/>
      <protection/>
    </xf>
    <xf numFmtId="3" fontId="0" fillId="0" borderId="190" xfId="83" applyNumberFormat="1" applyFont="1" applyFill="1" applyBorder="1" applyAlignment="1">
      <alignment/>
      <protection/>
    </xf>
    <xf numFmtId="3" fontId="0" fillId="0" borderId="180" xfId="83" applyNumberFormat="1" applyFont="1" applyFill="1" applyBorder="1" applyAlignment="1">
      <alignment/>
      <protection/>
    </xf>
    <xf numFmtId="3" fontId="0" fillId="0" borderId="181" xfId="83" applyNumberFormat="1" applyFont="1" applyFill="1" applyBorder="1" applyAlignment="1">
      <alignment/>
      <protection/>
    </xf>
    <xf numFmtId="3" fontId="0" fillId="0" borderId="0" xfId="83" applyNumberFormat="1" applyFont="1" applyFill="1" applyBorder="1" applyAlignment="1">
      <alignment/>
      <protection/>
    </xf>
    <xf numFmtId="3" fontId="0" fillId="0" borderId="182" xfId="83" applyNumberFormat="1" applyFont="1" applyBorder="1">
      <alignment/>
      <protection/>
    </xf>
    <xf numFmtId="3" fontId="0" fillId="0" borderId="138" xfId="83" applyNumberFormat="1" applyFont="1" applyBorder="1">
      <alignment/>
      <protection/>
    </xf>
    <xf numFmtId="3" fontId="0" fillId="0" borderId="136" xfId="83" applyNumberFormat="1" applyFont="1" applyBorder="1">
      <alignment/>
      <protection/>
    </xf>
    <xf numFmtId="3" fontId="0" fillId="0" borderId="90" xfId="83" applyNumberFormat="1" applyFont="1" applyBorder="1">
      <alignment/>
      <protection/>
    </xf>
    <xf numFmtId="3" fontId="0" fillId="0" borderId="48" xfId="83" applyNumberFormat="1" applyFont="1" applyBorder="1">
      <alignment/>
      <protection/>
    </xf>
    <xf numFmtId="3" fontId="0" fillId="0" borderId="143" xfId="83" applyNumberFormat="1" applyFont="1" applyBorder="1">
      <alignment/>
      <protection/>
    </xf>
    <xf numFmtId="38" fontId="0" fillId="0" borderId="209" xfId="60" applyFont="1" applyBorder="1" applyAlignment="1" applyProtection="1">
      <alignment/>
      <protection/>
    </xf>
    <xf numFmtId="38" fontId="0" fillId="0" borderId="210" xfId="60" applyFont="1" applyBorder="1" applyAlignment="1" applyProtection="1">
      <alignment/>
      <protection/>
    </xf>
    <xf numFmtId="3" fontId="0" fillId="0" borderId="211" xfId="83" applyNumberFormat="1" applyFont="1" applyFill="1" applyBorder="1" applyAlignment="1">
      <alignment/>
      <protection/>
    </xf>
    <xf numFmtId="3" fontId="0" fillId="0" borderId="212" xfId="83" applyNumberFormat="1" applyFont="1" applyFill="1" applyBorder="1" applyAlignment="1">
      <alignment/>
      <protection/>
    </xf>
    <xf numFmtId="3" fontId="0" fillId="0" borderId="213" xfId="83" applyNumberFormat="1" applyFont="1" applyFill="1" applyBorder="1" applyAlignment="1">
      <alignment/>
      <protection/>
    </xf>
    <xf numFmtId="178" fontId="0" fillId="0" borderId="214" xfId="83" applyNumberFormat="1" applyFont="1" applyFill="1" applyBorder="1" applyAlignment="1">
      <alignment/>
      <protection/>
    </xf>
    <xf numFmtId="178" fontId="0" fillId="0" borderId="200" xfId="53" applyNumberFormat="1" applyFont="1" applyFill="1" applyBorder="1" applyAlignment="1">
      <alignment/>
    </xf>
    <xf numFmtId="178" fontId="0" fillId="0" borderId="28" xfId="53" applyNumberFormat="1" applyFont="1" applyFill="1" applyBorder="1" applyAlignment="1">
      <alignment/>
    </xf>
    <xf numFmtId="178" fontId="0" fillId="0" borderId="121" xfId="53" applyNumberFormat="1" applyFont="1" applyFill="1" applyBorder="1" applyAlignment="1">
      <alignment/>
    </xf>
    <xf numFmtId="179" fontId="0" fillId="0" borderId="215" xfId="0" applyNumberFormat="1" applyFont="1" applyFill="1" applyBorder="1" applyAlignment="1">
      <alignment horizontal="right"/>
    </xf>
    <xf numFmtId="0" fontId="0" fillId="0" borderId="30" xfId="89" applyFont="1" applyBorder="1">
      <alignment/>
      <protection/>
    </xf>
    <xf numFmtId="0" fontId="0" fillId="0" borderId="128" xfId="89" applyFont="1" applyBorder="1">
      <alignment/>
      <protection/>
    </xf>
    <xf numFmtId="0" fontId="0" fillId="0" borderId="216" xfId="89" applyFont="1" applyBorder="1">
      <alignment/>
      <protection/>
    </xf>
    <xf numFmtId="3" fontId="0" fillId="0" borderId="124" xfId="83" applyNumberFormat="1" applyFont="1" applyFill="1" applyBorder="1" applyAlignment="1">
      <alignment/>
      <protection/>
    </xf>
    <xf numFmtId="0" fontId="0" fillId="0" borderId="0" xfId="83" applyFont="1">
      <alignment/>
      <protection/>
    </xf>
    <xf numFmtId="178" fontId="0" fillId="0" borderId="217" xfId="83" applyNumberFormat="1" applyFont="1" applyFill="1" applyBorder="1" applyAlignment="1">
      <alignment/>
      <protection/>
    </xf>
    <xf numFmtId="185" fontId="58" fillId="0" borderId="31" xfId="0" applyNumberFormat="1" applyFont="1" applyFill="1" applyBorder="1" applyAlignment="1" quotePrefix="1">
      <alignment horizontal="right"/>
    </xf>
    <xf numFmtId="0" fontId="0" fillId="36" borderId="90" xfId="83" applyFont="1" applyFill="1" applyBorder="1">
      <alignment/>
      <protection/>
    </xf>
    <xf numFmtId="178" fontId="0" fillId="0" borderId="218" xfId="83" applyNumberFormat="1" applyFont="1" applyBorder="1">
      <alignment/>
      <protection/>
    </xf>
    <xf numFmtId="178" fontId="0" fillId="0" borderId="106" xfId="53" applyNumberFormat="1" applyFont="1" applyBorder="1" applyAlignment="1">
      <alignment/>
    </xf>
    <xf numFmtId="38" fontId="0" fillId="36" borderId="219" xfId="60" applyFont="1" applyFill="1" applyBorder="1" applyAlignment="1">
      <alignment/>
    </xf>
    <xf numFmtId="38" fontId="0" fillId="36" borderId="220" xfId="60" applyFont="1" applyFill="1" applyBorder="1" applyAlignment="1">
      <alignment/>
    </xf>
    <xf numFmtId="0" fontId="0" fillId="36" borderId="129" xfId="83" applyFont="1" applyFill="1" applyBorder="1">
      <alignment/>
      <protection/>
    </xf>
    <xf numFmtId="38" fontId="0" fillId="36" borderId="210" xfId="60" applyFont="1" applyFill="1" applyBorder="1" applyAlignment="1">
      <alignment/>
    </xf>
    <xf numFmtId="38" fontId="0" fillId="36" borderId="90" xfId="60" applyFont="1" applyFill="1" applyBorder="1" applyAlignment="1">
      <alignment/>
    </xf>
    <xf numFmtId="178" fontId="0" fillId="0" borderId="218" xfId="53" applyNumberFormat="1" applyFont="1" applyBorder="1" applyAlignment="1">
      <alignment/>
    </xf>
    <xf numFmtId="178" fontId="0" fillId="0" borderId="118" xfId="83" applyNumberFormat="1" applyFont="1" applyBorder="1">
      <alignment/>
      <protection/>
    </xf>
    <xf numFmtId="0" fontId="0" fillId="36" borderId="220" xfId="83" applyFont="1" applyFill="1" applyBorder="1">
      <alignment/>
      <protection/>
    </xf>
    <xf numFmtId="0" fontId="0" fillId="36" borderId="209" xfId="83" applyFont="1" applyFill="1" applyBorder="1">
      <alignment/>
      <protection/>
    </xf>
    <xf numFmtId="0" fontId="0" fillId="38" borderId="210" xfId="83" applyFont="1" applyFill="1" applyBorder="1">
      <alignment/>
      <protection/>
    </xf>
    <xf numFmtId="0" fontId="0" fillId="38" borderId="175" xfId="83" applyFont="1" applyFill="1" applyBorder="1">
      <alignment/>
      <protection/>
    </xf>
    <xf numFmtId="0" fontId="0" fillId="38" borderId="106" xfId="83" applyFont="1" applyFill="1" applyBorder="1">
      <alignment/>
      <protection/>
    </xf>
    <xf numFmtId="178" fontId="0" fillId="0" borderId="110" xfId="53" applyNumberFormat="1" applyFont="1" applyBorder="1" applyAlignment="1">
      <alignment/>
    </xf>
    <xf numFmtId="38" fontId="0" fillId="36" borderId="89" xfId="60" applyFont="1" applyFill="1" applyBorder="1" applyAlignment="1">
      <alignment/>
    </xf>
    <xf numFmtId="0" fontId="15" fillId="35" borderId="221" xfId="83" applyFont="1" applyFill="1" applyBorder="1" applyAlignment="1">
      <alignment horizontal="center"/>
      <protection/>
    </xf>
    <xf numFmtId="38" fontId="59" fillId="0" borderId="44" xfId="60" applyFont="1" applyBorder="1" applyAlignment="1">
      <alignment/>
    </xf>
    <xf numFmtId="185" fontId="58" fillId="0" borderId="0" xfId="0" applyNumberFormat="1" applyFont="1" applyFill="1" applyAlignment="1" quotePrefix="1">
      <alignment horizontal="right"/>
    </xf>
    <xf numFmtId="0" fontId="0" fillId="0" borderId="0" xfId="79" applyFont="1" applyFill="1">
      <alignment/>
      <protection/>
    </xf>
    <xf numFmtId="178" fontId="0" fillId="0" borderId="222" xfId="83" applyNumberFormat="1" applyFont="1" applyFill="1" applyBorder="1" applyAlignment="1">
      <alignment/>
      <protection/>
    </xf>
    <xf numFmtId="3" fontId="0" fillId="0" borderId="134" xfId="83" applyNumberFormat="1" applyFont="1" applyFill="1" applyBorder="1" applyAlignment="1">
      <alignment/>
      <protection/>
    </xf>
    <xf numFmtId="178" fontId="0" fillId="0" borderId="223" xfId="83" applyNumberFormat="1" applyFont="1" applyFill="1" applyBorder="1" applyAlignment="1">
      <alignment/>
      <protection/>
    </xf>
    <xf numFmtId="3" fontId="0" fillId="0" borderId="86" xfId="83" applyNumberFormat="1" applyFont="1" applyFill="1" applyBorder="1" applyAlignment="1">
      <alignment/>
      <protection/>
    </xf>
    <xf numFmtId="38" fontId="0" fillId="0" borderId="224" xfId="60" applyFont="1" applyBorder="1" applyAlignment="1">
      <alignment/>
    </xf>
    <xf numFmtId="0" fontId="14" fillId="0" borderId="0" xfId="83" applyFont="1">
      <alignment/>
      <protection/>
    </xf>
    <xf numFmtId="185" fontId="0" fillId="0" borderId="99" xfId="0" applyNumberFormat="1" applyFont="1" applyFill="1" applyBorder="1" applyAlignment="1" quotePrefix="1">
      <alignment horizontal="right"/>
    </xf>
    <xf numFmtId="185" fontId="0" fillId="0" borderId="0" xfId="0" applyNumberFormat="1" applyFont="1" applyFill="1" applyAlignment="1" quotePrefix="1">
      <alignment horizontal="right"/>
    </xf>
    <xf numFmtId="0" fontId="0" fillId="0" borderId="225" xfId="84" applyFont="1" applyBorder="1">
      <alignment/>
      <protection/>
    </xf>
    <xf numFmtId="0" fontId="0" fillId="0" borderId="99" xfId="84" applyFont="1" applyBorder="1">
      <alignment/>
      <protection/>
    </xf>
    <xf numFmtId="0" fontId="0" fillId="0" borderId="143" xfId="86" applyFont="1" applyBorder="1">
      <alignment/>
      <protection/>
    </xf>
    <xf numFmtId="0" fontId="0" fillId="0" borderId="225" xfId="86" applyFont="1" applyBorder="1">
      <alignment/>
      <protection/>
    </xf>
    <xf numFmtId="0" fontId="0" fillId="0" borderId="99" xfId="86" applyFont="1" applyBorder="1">
      <alignment/>
      <protection/>
    </xf>
    <xf numFmtId="185" fontId="59" fillId="0" borderId="138" xfId="0" applyNumberFormat="1" applyFont="1" applyFill="1" applyBorder="1" applyAlignment="1">
      <alignment horizontal="right"/>
    </xf>
    <xf numFmtId="0" fontId="0" fillId="0" borderId="44" xfId="87" applyFont="1" applyBorder="1">
      <alignment/>
      <protection/>
    </xf>
    <xf numFmtId="0" fontId="0" fillId="0" borderId="97" xfId="87" applyFont="1" applyBorder="1">
      <alignment/>
      <protection/>
    </xf>
    <xf numFmtId="179" fontId="0" fillId="0" borderId="30" xfId="0" applyNumberFormat="1" applyFont="1" applyFill="1" applyBorder="1" applyAlignment="1">
      <alignment horizontal="right"/>
    </xf>
    <xf numFmtId="0" fontId="0" fillId="0" borderId="31" xfId="87" applyFont="1" applyBorder="1">
      <alignment/>
      <protection/>
    </xf>
    <xf numFmtId="0" fontId="0" fillId="0" borderId="95" xfId="87" applyFont="1" applyBorder="1">
      <alignment/>
      <protection/>
    </xf>
    <xf numFmtId="179" fontId="0" fillId="0" borderId="34" xfId="0" applyNumberFormat="1" applyFont="1" applyFill="1" applyBorder="1" applyAlignment="1">
      <alignment horizontal="right"/>
    </xf>
    <xf numFmtId="0" fontId="0" fillId="0" borderId="35" xfId="87" applyFont="1" applyBorder="1">
      <alignment/>
      <protection/>
    </xf>
    <xf numFmtId="0" fontId="0" fillId="0" borderId="226" xfId="87" applyFont="1" applyBorder="1">
      <alignment/>
      <protection/>
    </xf>
    <xf numFmtId="0" fontId="0" fillId="0" borderId="94" xfId="87" applyFont="1" applyBorder="1">
      <alignment/>
      <protection/>
    </xf>
    <xf numFmtId="0" fontId="0" fillId="0" borderId="27" xfId="87" applyFont="1" applyBorder="1">
      <alignment/>
      <protection/>
    </xf>
    <xf numFmtId="0" fontId="0" fillId="0" borderId="128" xfId="87" applyFont="1" applyBorder="1">
      <alignment/>
      <protection/>
    </xf>
    <xf numFmtId="185" fontId="0" fillId="0" borderId="31" xfId="0" applyNumberFormat="1" applyFont="1" applyFill="1" applyBorder="1" applyAlignment="1" quotePrefix="1">
      <alignment horizontal="right"/>
    </xf>
    <xf numFmtId="185" fontId="0" fillId="0" borderId="0" xfId="0" applyNumberFormat="1" applyFont="1" applyFill="1" applyAlignment="1" quotePrefix="1">
      <alignment horizontal="right"/>
    </xf>
    <xf numFmtId="38" fontId="0" fillId="0" borderId="86" xfId="60" applyFont="1" applyBorder="1" applyAlignment="1">
      <alignment/>
    </xf>
    <xf numFmtId="38" fontId="0" fillId="0" borderId="44" xfId="60" applyFont="1" applyBorder="1" applyAlignment="1">
      <alignment/>
    </xf>
    <xf numFmtId="38" fontId="0" fillId="0" borderId="101" xfId="60" applyFont="1" applyBorder="1" applyAlignment="1">
      <alignment/>
    </xf>
    <xf numFmtId="38" fontId="0" fillId="0" borderId="31" xfId="60" applyFont="1" applyBorder="1" applyAlignment="1">
      <alignment/>
    </xf>
    <xf numFmtId="38" fontId="0" fillId="0" borderId="99" xfId="60" applyFont="1" applyBorder="1" applyAlignment="1">
      <alignment/>
    </xf>
    <xf numFmtId="38" fontId="0" fillId="0" borderId="102" xfId="60" applyFont="1" applyBorder="1" applyAlignment="1">
      <alignment/>
    </xf>
    <xf numFmtId="38" fontId="0" fillId="0" borderId="35" xfId="60" applyFont="1" applyBorder="1" applyAlignment="1">
      <alignment/>
    </xf>
    <xf numFmtId="38" fontId="0" fillId="0" borderId="227" xfId="60" applyFont="1" applyBorder="1" applyAlignment="1">
      <alignment/>
    </xf>
    <xf numFmtId="38" fontId="0" fillId="0" borderId="100" xfId="60" applyFont="1" applyBorder="1" applyAlignment="1">
      <alignment/>
    </xf>
    <xf numFmtId="38" fontId="0" fillId="0" borderId="27" xfId="60" applyFont="1" applyBorder="1" applyAlignment="1">
      <alignment/>
    </xf>
    <xf numFmtId="38" fontId="0" fillId="0" borderId="225" xfId="60" applyFont="1" applyBorder="1" applyAlignment="1">
      <alignment/>
    </xf>
    <xf numFmtId="38" fontId="0" fillId="0" borderId="28" xfId="60" applyFont="1" applyBorder="1" applyAlignment="1">
      <alignment/>
    </xf>
    <xf numFmtId="38" fontId="0" fillId="0" borderId="121" xfId="60" applyFont="1" applyBorder="1" applyAlignment="1">
      <alignment/>
    </xf>
    <xf numFmtId="38" fontId="0" fillId="0" borderId="228" xfId="60" applyFont="1" applyBorder="1" applyAlignment="1">
      <alignment/>
    </xf>
    <xf numFmtId="38" fontId="0" fillId="0" borderId="229" xfId="60" applyFont="1" applyBorder="1" applyAlignment="1">
      <alignment/>
    </xf>
    <xf numFmtId="38" fontId="0" fillId="0" borderId="230" xfId="60" applyFont="1" applyBorder="1" applyAlignment="1">
      <alignment/>
    </xf>
    <xf numFmtId="38" fontId="0" fillId="0" borderId="107" xfId="60" applyFont="1" applyBorder="1" applyAlignment="1">
      <alignment/>
    </xf>
    <xf numFmtId="38" fontId="0" fillId="0" borderId="87" xfId="60" applyFont="1" applyBorder="1" applyAlignment="1">
      <alignment/>
    </xf>
    <xf numFmtId="38" fontId="0" fillId="0" borderId="47" xfId="60" applyFont="1" applyBorder="1" applyAlignment="1">
      <alignment/>
    </xf>
    <xf numFmtId="38" fontId="0" fillId="0" borderId="88" xfId="60" applyFont="1" applyBorder="1" applyAlignment="1">
      <alignment/>
    </xf>
    <xf numFmtId="38" fontId="0" fillId="0" borderId="89" xfId="60" applyFont="1" applyBorder="1" applyAlignment="1">
      <alignment/>
    </xf>
    <xf numFmtId="38" fontId="0" fillId="0" borderId="231" xfId="60" applyFont="1" applyBorder="1" applyAlignment="1">
      <alignment/>
    </xf>
    <xf numFmtId="38" fontId="0" fillId="0" borderId="97" xfId="60" applyFont="1" applyBorder="1" applyAlignment="1">
      <alignment/>
    </xf>
    <xf numFmtId="38" fontId="0" fillId="0" borderId="93" xfId="60" applyFont="1" applyBorder="1" applyAlignment="1">
      <alignment/>
    </xf>
    <xf numFmtId="38" fontId="0" fillId="0" borderId="96" xfId="60" applyFont="1" applyBorder="1" applyAlignment="1">
      <alignment/>
    </xf>
    <xf numFmtId="38" fontId="0" fillId="0" borderId="94" xfId="60" applyFont="1" applyBorder="1" applyAlignment="1">
      <alignment/>
    </xf>
    <xf numFmtId="38" fontId="0" fillId="0" borderId="95" xfId="60" applyFont="1" applyBorder="1" applyAlignment="1">
      <alignment/>
    </xf>
    <xf numFmtId="38" fontId="0" fillId="0" borderId="98" xfId="60" applyFont="1" applyBorder="1" applyAlignment="1">
      <alignment/>
    </xf>
    <xf numFmtId="179" fontId="0" fillId="0" borderId="144" xfId="0" applyNumberFormat="1" applyFont="1" applyFill="1" applyBorder="1" applyAlignment="1">
      <alignment horizontal="right"/>
    </xf>
    <xf numFmtId="3" fontId="0" fillId="0" borderId="232" xfId="88" applyNumberFormat="1" applyFont="1" applyBorder="1" applyAlignment="1">
      <alignment/>
      <protection/>
    </xf>
    <xf numFmtId="3" fontId="0" fillId="0" borderId="233" xfId="88" applyNumberFormat="1" applyFont="1" applyBorder="1" applyAlignment="1">
      <alignment/>
      <protection/>
    </xf>
    <xf numFmtId="3" fontId="0" fillId="0" borderId="234" xfId="88" applyNumberFormat="1" applyFont="1" applyBorder="1" applyAlignment="1">
      <alignment/>
      <protection/>
    </xf>
    <xf numFmtId="38" fontId="0" fillId="0" borderId="134" xfId="60" applyFont="1" applyBorder="1" applyAlignment="1">
      <alignment/>
    </xf>
    <xf numFmtId="38" fontId="0" fillId="0" borderId="123" xfId="60" applyFont="1" applyBorder="1" applyAlignment="1">
      <alignment/>
    </xf>
    <xf numFmtId="38" fontId="0" fillId="0" borderId="215" xfId="60" applyFont="1" applyBorder="1" applyAlignment="1">
      <alignment/>
    </xf>
    <xf numFmtId="38" fontId="0" fillId="0" borderId="2" xfId="60" applyFont="1" applyBorder="1" applyAlignment="1">
      <alignment/>
    </xf>
    <xf numFmtId="38" fontId="0" fillId="0" borderId="201" xfId="60" applyFont="1" applyBorder="1" applyAlignment="1">
      <alignment/>
    </xf>
    <xf numFmtId="38" fontId="0" fillId="0" borderId="76" xfId="60" applyFont="1" applyBorder="1" applyAlignment="1">
      <alignment/>
    </xf>
    <xf numFmtId="178" fontId="0" fillId="48" borderId="235" xfId="53" applyNumberFormat="1" applyFont="1" applyFill="1" applyBorder="1" applyAlignment="1">
      <alignment/>
    </xf>
    <xf numFmtId="178" fontId="0" fillId="48" borderId="236" xfId="53" applyNumberFormat="1" applyFont="1" applyFill="1" applyBorder="1" applyAlignment="1">
      <alignment/>
    </xf>
    <xf numFmtId="178" fontId="0" fillId="48" borderId="237" xfId="88" applyNumberFormat="1" applyFont="1" applyFill="1" applyBorder="1" applyAlignment="1">
      <alignment/>
      <protection/>
    </xf>
    <xf numFmtId="38" fontId="0" fillId="0" borderId="134" xfId="60" applyFont="1" applyBorder="1" applyAlignment="1" applyProtection="1">
      <alignment/>
      <protection/>
    </xf>
    <xf numFmtId="38" fontId="0" fillId="0" borderId="123" xfId="60" applyFont="1" applyBorder="1" applyAlignment="1" applyProtection="1">
      <alignment/>
      <protection/>
    </xf>
    <xf numFmtId="38" fontId="0" fillId="0" borderId="44" xfId="60" applyFont="1" applyBorder="1" applyAlignment="1" applyProtection="1">
      <alignment/>
      <protection/>
    </xf>
    <xf numFmtId="3" fontId="0" fillId="0" borderId="238" xfId="88" applyNumberFormat="1" applyFont="1" applyBorder="1" applyAlignment="1">
      <alignment/>
      <protection/>
    </xf>
    <xf numFmtId="38" fontId="0" fillId="0" borderId="215" xfId="60" applyFont="1" applyBorder="1" applyAlignment="1" applyProtection="1">
      <alignment/>
      <protection/>
    </xf>
    <xf numFmtId="38" fontId="0" fillId="0" borderId="2" xfId="60" applyFont="1" applyBorder="1" applyAlignment="1" applyProtection="1">
      <alignment/>
      <protection/>
    </xf>
    <xf numFmtId="38" fontId="0" fillId="0" borderId="31" xfId="60" applyFont="1" applyBorder="1" applyAlignment="1" applyProtection="1">
      <alignment/>
      <protection/>
    </xf>
    <xf numFmtId="38" fontId="0" fillId="0" borderId="201" xfId="60" applyFont="1" applyBorder="1" applyAlignment="1" applyProtection="1">
      <alignment/>
      <protection/>
    </xf>
    <xf numFmtId="38" fontId="0" fillId="0" borderId="76" xfId="60" applyFont="1" applyBorder="1" applyAlignment="1" applyProtection="1">
      <alignment/>
      <protection/>
    </xf>
    <xf numFmtId="38" fontId="0" fillId="0" borderId="48" xfId="60" applyFont="1" applyBorder="1" applyAlignment="1" applyProtection="1">
      <alignment/>
      <protection/>
    </xf>
    <xf numFmtId="3" fontId="0" fillId="0" borderId="239" xfId="88" applyNumberFormat="1" applyFont="1" applyBorder="1" applyAlignment="1">
      <alignment/>
      <protection/>
    </xf>
    <xf numFmtId="178" fontId="0" fillId="48" borderId="240" xfId="53" applyNumberFormat="1" applyFont="1" applyFill="1" applyBorder="1" applyAlignment="1">
      <alignment/>
    </xf>
    <xf numFmtId="3" fontId="0" fillId="0" borderId="241" xfId="88" applyNumberFormat="1" applyFont="1" applyBorder="1" applyAlignment="1">
      <alignment/>
      <protection/>
    </xf>
    <xf numFmtId="3" fontId="0" fillId="0" borderId="242" xfId="88" applyNumberFormat="1" applyFont="1" applyBorder="1" applyAlignment="1">
      <alignment/>
      <protection/>
    </xf>
    <xf numFmtId="178" fontId="0" fillId="48" borderId="240" xfId="88" applyNumberFormat="1" applyFont="1" applyFill="1" applyBorder="1" applyAlignment="1">
      <alignment/>
      <protection/>
    </xf>
    <xf numFmtId="178" fontId="0" fillId="48" borderId="243" xfId="53" applyNumberFormat="1" applyFont="1" applyFill="1" applyBorder="1" applyAlignment="1">
      <alignment/>
    </xf>
    <xf numFmtId="178" fontId="0" fillId="48" borderId="244" xfId="88" applyNumberFormat="1" applyFont="1" applyFill="1" applyBorder="1" applyAlignment="1">
      <alignment/>
      <protection/>
    </xf>
    <xf numFmtId="179" fontId="0" fillId="0" borderId="31" xfId="0" applyNumberFormat="1" applyFont="1" applyFill="1" applyBorder="1" applyAlignment="1">
      <alignment horizontal="right"/>
    </xf>
    <xf numFmtId="179" fontId="0" fillId="0" borderId="35" xfId="0" applyNumberFormat="1" applyFont="1" applyFill="1" applyBorder="1" applyAlignment="1">
      <alignment horizontal="right"/>
    </xf>
    <xf numFmtId="3" fontId="59" fillId="0" borderId="47" xfId="60" applyNumberFormat="1" applyFont="1" applyBorder="1" applyAlignment="1">
      <alignment/>
    </xf>
    <xf numFmtId="3" fontId="59" fillId="0" borderId="99" xfId="60" applyNumberFormat="1" applyFont="1" applyBorder="1" applyAlignment="1">
      <alignment/>
    </xf>
    <xf numFmtId="3" fontId="59" fillId="0" borderId="245" xfId="60" applyNumberFormat="1" applyFont="1" applyBorder="1" applyAlignment="1">
      <alignment/>
    </xf>
    <xf numFmtId="3" fontId="59" fillId="0" borderId="90" xfId="60" applyNumberFormat="1" applyFont="1" applyBorder="1" applyAlignment="1">
      <alignment/>
    </xf>
    <xf numFmtId="3" fontId="59" fillId="0" borderId="143" xfId="60" applyNumberFormat="1" applyFont="1" applyBorder="1" applyAlignment="1">
      <alignment/>
    </xf>
    <xf numFmtId="3" fontId="59" fillId="0" borderId="174" xfId="60" applyNumberFormat="1" applyFont="1" applyBorder="1" applyAlignment="1">
      <alignment/>
    </xf>
    <xf numFmtId="178" fontId="59" fillId="0" borderId="118" xfId="53" applyNumberFormat="1" applyFont="1" applyBorder="1" applyAlignment="1">
      <alignment/>
    </xf>
    <xf numFmtId="178" fontId="59" fillId="0" borderId="119" xfId="53" applyNumberFormat="1" applyFont="1" applyBorder="1" applyAlignment="1">
      <alignment/>
    </xf>
    <xf numFmtId="178" fontId="59" fillId="0" borderId="120" xfId="53" applyNumberFormat="1" applyFont="1" applyBorder="1" applyAlignment="1">
      <alignment/>
    </xf>
    <xf numFmtId="178" fontId="59" fillId="0" borderId="141" xfId="53" applyNumberFormat="1" applyFont="1" applyBorder="1" applyAlignment="1">
      <alignment/>
    </xf>
    <xf numFmtId="3" fontId="59" fillId="0" borderId="220" xfId="60" applyNumberFormat="1" applyFont="1" applyBorder="1" applyAlignment="1">
      <alignment/>
    </xf>
    <xf numFmtId="3" fontId="59" fillId="0" borderId="136" xfId="60" applyNumberFormat="1" applyFont="1" applyBorder="1" applyAlignment="1">
      <alignment/>
    </xf>
    <xf numFmtId="3" fontId="59" fillId="0" borderId="161" xfId="60" applyNumberFormat="1" applyFont="1" applyBorder="1" applyAlignment="1">
      <alignment/>
    </xf>
    <xf numFmtId="178" fontId="59" fillId="0" borderId="89" xfId="53" applyNumberFormat="1" applyFont="1" applyBorder="1" applyAlignment="1">
      <alignment/>
    </xf>
    <xf numFmtId="178" fontId="59" fillId="0" borderId="121" xfId="53" applyNumberFormat="1" applyFont="1" applyBorder="1" applyAlignment="1">
      <alignment/>
    </xf>
    <xf numFmtId="178" fontId="59" fillId="0" borderId="122" xfId="53" applyNumberFormat="1" applyFont="1" applyBorder="1" applyAlignment="1">
      <alignment/>
    </xf>
    <xf numFmtId="178" fontId="59" fillId="0" borderId="125" xfId="53" applyNumberFormat="1" applyFont="1" applyBorder="1" applyAlignment="1">
      <alignment/>
    </xf>
    <xf numFmtId="178" fontId="59" fillId="0" borderId="126" xfId="53" applyNumberFormat="1" applyFont="1" applyBorder="1" applyAlignment="1">
      <alignment/>
    </xf>
    <xf numFmtId="178" fontId="59" fillId="0" borderId="127" xfId="53" applyNumberFormat="1" applyFont="1" applyBorder="1" applyAlignment="1">
      <alignment/>
    </xf>
    <xf numFmtId="185" fontId="59" fillId="0" borderId="31" xfId="0" applyNumberFormat="1" applyFont="1" applyFill="1" applyBorder="1" applyAlignment="1" quotePrefix="1">
      <alignment horizontal="right"/>
    </xf>
    <xf numFmtId="185" fontId="59" fillId="0" borderId="0" xfId="75" applyNumberFormat="1" applyFont="1" applyFill="1" applyAlignment="1" quotePrefix="1">
      <alignment horizontal="right"/>
      <protection/>
    </xf>
    <xf numFmtId="185" fontId="59" fillId="0" borderId="0" xfId="0" applyNumberFormat="1" applyFont="1" applyFill="1" applyAlignment="1" quotePrefix="1">
      <alignment horizontal="right"/>
    </xf>
    <xf numFmtId="0" fontId="22" fillId="0" borderId="0" xfId="0" applyFont="1" applyAlignment="1">
      <alignment vertical="center"/>
    </xf>
    <xf numFmtId="38" fontId="22" fillId="0" borderId="0" xfId="60" applyFont="1" applyAlignment="1">
      <alignment/>
    </xf>
    <xf numFmtId="0" fontId="22" fillId="0" borderId="0" xfId="87" applyFont="1">
      <alignment/>
      <protection/>
    </xf>
    <xf numFmtId="0" fontId="22" fillId="0" borderId="0" xfId="84" applyFont="1">
      <alignment/>
      <protection/>
    </xf>
    <xf numFmtId="0" fontId="22" fillId="0" borderId="0" xfId="89" applyFont="1">
      <alignment/>
      <protection/>
    </xf>
    <xf numFmtId="0" fontId="22" fillId="0" borderId="0" xfId="86" applyFont="1">
      <alignment/>
      <protection/>
    </xf>
    <xf numFmtId="0" fontId="22" fillId="0" borderId="0" xfId="85" applyFont="1">
      <alignment/>
      <protection/>
    </xf>
    <xf numFmtId="0" fontId="22" fillId="0" borderId="0" xfId="83" applyFont="1">
      <alignment/>
      <protection/>
    </xf>
    <xf numFmtId="0" fontId="22" fillId="0" borderId="0" xfId="80" applyFont="1">
      <alignment/>
      <protection/>
    </xf>
    <xf numFmtId="0" fontId="22" fillId="0" borderId="0" xfId="82" applyFont="1" applyAlignment="1">
      <alignment horizontal="right"/>
      <protection/>
    </xf>
    <xf numFmtId="0" fontId="22" fillId="0" borderId="0" xfId="83" applyFont="1" applyAlignment="1">
      <alignment horizontal="right"/>
      <protection/>
    </xf>
    <xf numFmtId="38" fontId="22" fillId="0" borderId="0" xfId="60" applyFont="1" applyAlignment="1">
      <alignment horizontal="right"/>
    </xf>
    <xf numFmtId="0" fontId="22" fillId="0" borderId="0" xfId="87" applyFont="1" applyAlignment="1">
      <alignment horizontal="right"/>
      <protection/>
    </xf>
    <xf numFmtId="0" fontId="22" fillId="0" borderId="108" xfId="89" applyFont="1" applyBorder="1" applyAlignment="1">
      <alignment horizontal="right"/>
      <protection/>
    </xf>
    <xf numFmtId="20" fontId="17" fillId="0" borderId="0" xfId="83" applyNumberFormat="1" applyFont="1">
      <alignment/>
      <protection/>
    </xf>
    <xf numFmtId="20" fontId="0" fillId="0" borderId="0" xfId="88" applyNumberFormat="1" applyFont="1">
      <alignment/>
      <protection/>
    </xf>
    <xf numFmtId="20" fontId="0" fillId="0" borderId="0" xfId="85" applyNumberFormat="1" applyFont="1">
      <alignment/>
      <protection/>
    </xf>
    <xf numFmtId="20" fontId="0" fillId="0" borderId="0" xfId="86" applyNumberFormat="1" applyFont="1" applyBorder="1">
      <alignment/>
      <protection/>
    </xf>
    <xf numFmtId="20" fontId="0" fillId="0" borderId="0" xfId="89" applyNumberFormat="1" applyFont="1">
      <alignment/>
      <protection/>
    </xf>
    <xf numFmtId="20" fontId="0" fillId="0" borderId="0" xfId="84" applyNumberFormat="1" applyFont="1">
      <alignment/>
      <protection/>
    </xf>
    <xf numFmtId="20" fontId="0" fillId="0" borderId="0" xfId="87" applyNumberFormat="1" applyFont="1">
      <alignment/>
      <protection/>
    </xf>
    <xf numFmtId="20" fontId="0" fillId="0" borderId="0" xfId="81" applyNumberFormat="1" applyFont="1">
      <alignment/>
      <protection/>
    </xf>
    <xf numFmtId="38" fontId="18" fillId="0" borderId="246" xfId="60" applyFont="1" applyBorder="1" applyAlignment="1">
      <alignment/>
    </xf>
    <xf numFmtId="0" fontId="18" fillId="37" borderId="25" xfId="82" applyFont="1" applyFill="1" applyBorder="1">
      <alignment/>
      <protection/>
    </xf>
    <xf numFmtId="0" fontId="19" fillId="37" borderId="247" xfId="82" applyFont="1" applyFill="1" applyBorder="1" applyAlignment="1">
      <alignment horizontal="center"/>
      <protection/>
    </xf>
    <xf numFmtId="38" fontId="18" fillId="0" borderId="248" xfId="60" applyFont="1" applyBorder="1" applyAlignment="1">
      <alignment/>
    </xf>
    <xf numFmtId="38" fontId="18" fillId="0" borderId="249" xfId="60" applyFont="1" applyBorder="1" applyAlignment="1">
      <alignment/>
    </xf>
    <xf numFmtId="38" fontId="18" fillId="38" borderId="36" xfId="60" applyFont="1" applyFill="1" applyBorder="1" applyAlignment="1">
      <alignment/>
    </xf>
    <xf numFmtId="38" fontId="18" fillId="0" borderId="87" xfId="60" applyFont="1" applyBorder="1" applyAlignment="1">
      <alignment/>
    </xf>
    <xf numFmtId="38" fontId="18" fillId="0" borderId="88" xfId="60" applyFont="1" applyBorder="1" applyAlignment="1">
      <alignment/>
    </xf>
    <xf numFmtId="38" fontId="18" fillId="0" borderId="125" xfId="60" applyFont="1" applyBorder="1" applyAlignment="1">
      <alignment/>
    </xf>
    <xf numFmtId="0" fontId="0" fillId="0" borderId="144" xfId="83" applyNumberFormat="1" applyFont="1" applyFill="1" applyBorder="1" applyAlignment="1">
      <alignment/>
      <protection/>
    </xf>
    <xf numFmtId="0" fontId="15" fillId="35" borderId="250" xfId="83" applyFont="1" applyFill="1" applyBorder="1" applyAlignment="1">
      <alignment horizontal="center"/>
      <protection/>
    </xf>
    <xf numFmtId="178" fontId="0" fillId="0" borderId="251" xfId="83" applyNumberFormat="1" applyFont="1" applyBorder="1" applyProtection="1">
      <alignment/>
      <protection/>
    </xf>
    <xf numFmtId="38" fontId="0" fillId="38" borderId="133" xfId="60" applyFont="1" applyFill="1" applyBorder="1" applyAlignment="1">
      <alignment/>
    </xf>
    <xf numFmtId="38" fontId="0" fillId="38" borderId="145" xfId="60" applyFont="1" applyFill="1" applyBorder="1" applyAlignment="1">
      <alignment/>
    </xf>
    <xf numFmtId="38" fontId="0" fillId="38" borderId="224" xfId="60" applyFont="1" applyFill="1" applyBorder="1" applyAlignment="1">
      <alignment/>
    </xf>
    <xf numFmtId="178" fontId="0" fillId="0" borderId="252" xfId="53" applyNumberFormat="1" applyFont="1" applyBorder="1" applyAlignment="1">
      <alignment/>
    </xf>
    <xf numFmtId="38" fontId="0" fillId="0" borderId="253" xfId="60" applyFont="1" applyBorder="1" applyAlignment="1">
      <alignment/>
    </xf>
    <xf numFmtId="38" fontId="0" fillId="0" borderId="254" xfId="60" applyFont="1" applyBorder="1" applyAlignment="1">
      <alignment/>
    </xf>
    <xf numFmtId="38" fontId="0" fillId="0" borderId="255" xfId="60" applyFont="1" applyBorder="1" applyAlignment="1">
      <alignment/>
    </xf>
    <xf numFmtId="178" fontId="0" fillId="0" borderId="256" xfId="53" applyNumberFormat="1" applyFont="1" applyBorder="1" applyAlignment="1">
      <alignment/>
    </xf>
    <xf numFmtId="0" fontId="0" fillId="0" borderId="47" xfId="87" applyFont="1" applyBorder="1">
      <alignment/>
      <protection/>
    </xf>
    <xf numFmtId="0" fontId="19" fillId="37" borderId="80" xfId="82" applyFont="1" applyFill="1" applyBorder="1" applyAlignment="1">
      <alignment horizontal="center" wrapText="1"/>
      <protection/>
    </xf>
    <xf numFmtId="0" fontId="19" fillId="37" borderId="81" xfId="82" applyFont="1" applyFill="1" applyBorder="1" applyAlignment="1">
      <alignment horizontal="center" wrapText="1"/>
      <protection/>
    </xf>
    <xf numFmtId="0" fontId="19" fillId="37" borderId="257" xfId="82" applyFont="1" applyFill="1" applyBorder="1" applyAlignment="1">
      <alignment horizontal="center" wrapText="1"/>
      <protection/>
    </xf>
    <xf numFmtId="0" fontId="19" fillId="37" borderId="79" xfId="82" applyFont="1" applyFill="1" applyBorder="1" applyAlignment="1">
      <alignment horizontal="center" wrapText="1"/>
      <protection/>
    </xf>
    <xf numFmtId="0" fontId="19" fillId="37" borderId="258" xfId="82" applyFont="1" applyFill="1" applyBorder="1" applyAlignment="1">
      <alignment horizontal="center" wrapText="1"/>
      <protection/>
    </xf>
    <xf numFmtId="0" fontId="0" fillId="0" borderId="112" xfId="88" applyFont="1" applyBorder="1" applyAlignment="1">
      <alignment horizontal="center"/>
      <protection/>
    </xf>
    <xf numFmtId="3" fontId="0" fillId="0" borderId="259" xfId="83" applyNumberFormat="1" applyFont="1" applyFill="1" applyBorder="1" applyAlignment="1">
      <alignment/>
      <protection/>
    </xf>
    <xf numFmtId="38" fontId="0" fillId="0" borderId="201" xfId="60" applyFont="1" applyBorder="1" applyAlignment="1" quotePrefix="1">
      <alignment/>
    </xf>
    <xf numFmtId="0" fontId="0" fillId="0" borderId="260" xfId="89" applyFont="1" applyBorder="1">
      <alignment/>
      <protection/>
    </xf>
    <xf numFmtId="0" fontId="0" fillId="0" borderId="261" xfId="87" applyFont="1" applyBorder="1">
      <alignment/>
      <protection/>
    </xf>
    <xf numFmtId="179" fontId="0" fillId="0" borderId="262" xfId="0" applyNumberFormat="1" applyFont="1" applyFill="1" applyBorder="1" applyAlignment="1">
      <alignment horizontal="right"/>
    </xf>
    <xf numFmtId="179" fontId="0" fillId="0" borderId="263" xfId="0" applyNumberFormat="1" applyFont="1" applyFill="1" applyBorder="1" applyAlignment="1">
      <alignment horizontal="right"/>
    </xf>
    <xf numFmtId="0" fontId="0" fillId="0" borderId="261" xfId="89" applyFont="1" applyBorder="1">
      <alignment/>
      <protection/>
    </xf>
    <xf numFmtId="179" fontId="0" fillId="0" borderId="262" xfId="0" applyNumberFormat="1" applyFont="1" applyFill="1" applyBorder="1" applyAlignment="1">
      <alignment horizontal="right"/>
    </xf>
    <xf numFmtId="179" fontId="0" fillId="0" borderId="263" xfId="0" applyNumberFormat="1" applyFont="1" applyFill="1" applyBorder="1" applyAlignment="1">
      <alignment horizontal="right"/>
    </xf>
    <xf numFmtId="38" fontId="0" fillId="0" borderId="200" xfId="60" applyFont="1" applyBorder="1" applyAlignment="1">
      <alignment/>
    </xf>
    <xf numFmtId="179" fontId="0" fillId="0" borderId="264" xfId="0" applyNumberFormat="1" applyFont="1" applyFill="1" applyBorder="1" applyAlignment="1">
      <alignment horizontal="right"/>
    </xf>
    <xf numFmtId="38" fontId="0" fillId="0" borderId="261" xfId="60" applyFont="1" applyBorder="1" applyAlignment="1">
      <alignment/>
    </xf>
    <xf numFmtId="179" fontId="0" fillId="0" borderId="76" xfId="0" applyNumberFormat="1" applyFont="1" applyFill="1" applyBorder="1" applyAlignment="1">
      <alignment horizontal="right"/>
    </xf>
    <xf numFmtId="38" fontId="0" fillId="0" borderId="265" xfId="60" applyFont="1" applyBorder="1" applyAlignment="1">
      <alignment/>
    </xf>
    <xf numFmtId="179" fontId="0" fillId="0" borderId="2" xfId="0" applyNumberFormat="1" applyFont="1" applyFill="1" applyBorder="1" applyAlignment="1">
      <alignment horizontal="right"/>
    </xf>
    <xf numFmtId="38" fontId="18" fillId="0" borderId="159" xfId="60" applyFont="1" applyBorder="1" applyAlignment="1">
      <alignment/>
    </xf>
    <xf numFmtId="38" fontId="18" fillId="0" borderId="144" xfId="60" applyFont="1" applyBorder="1" applyAlignment="1">
      <alignment/>
    </xf>
    <xf numFmtId="38" fontId="18" fillId="38" borderId="34" xfId="60" applyFont="1" applyFill="1" applyBorder="1" applyAlignment="1">
      <alignment/>
    </xf>
    <xf numFmtId="3" fontId="19" fillId="37" borderId="257" xfId="82" applyNumberFormat="1" applyFont="1" applyFill="1" applyBorder="1" applyAlignment="1">
      <alignment horizontal="center" wrapText="1"/>
      <protection/>
    </xf>
    <xf numFmtId="3" fontId="18" fillId="0" borderId="246" xfId="60" applyNumberFormat="1" applyFont="1" applyBorder="1" applyAlignment="1">
      <alignment/>
    </xf>
    <xf numFmtId="3" fontId="18" fillId="0" borderId="32" xfId="60" applyNumberFormat="1" applyFont="1" applyBorder="1" applyAlignment="1">
      <alignment/>
    </xf>
    <xf numFmtId="3" fontId="18" fillId="0" borderId="36" xfId="60" applyNumberFormat="1" applyFont="1" applyBorder="1" applyAlignment="1">
      <alignment/>
    </xf>
    <xf numFmtId="3" fontId="18" fillId="0" borderId="40" xfId="60" applyNumberFormat="1" applyFont="1" applyBorder="1" applyAlignment="1">
      <alignment/>
    </xf>
    <xf numFmtId="3" fontId="0" fillId="0" borderId="131" xfId="83" applyNumberFormat="1" applyFont="1" applyFill="1" applyBorder="1" applyAlignment="1">
      <alignment/>
      <protection/>
    </xf>
    <xf numFmtId="178" fontId="0" fillId="0" borderId="134" xfId="83" applyNumberFormat="1" applyFont="1" applyFill="1" applyBorder="1" applyAlignment="1">
      <alignment/>
      <protection/>
    </xf>
    <xf numFmtId="3" fontId="0" fillId="0" borderId="138" xfId="83" applyNumberFormat="1" applyFont="1" applyFill="1" applyBorder="1" applyAlignment="1">
      <alignment/>
      <protection/>
    </xf>
    <xf numFmtId="178" fontId="0" fillId="0" borderId="141" xfId="83" applyNumberFormat="1" applyFont="1" applyFill="1" applyBorder="1" applyAlignment="1">
      <alignment/>
      <protection/>
    </xf>
    <xf numFmtId="3" fontId="0" fillId="0" borderId="48" xfId="83" applyNumberFormat="1" applyFont="1" applyFill="1" applyBorder="1" applyAlignment="1">
      <alignment/>
      <protection/>
    </xf>
    <xf numFmtId="178" fontId="0" fillId="0" borderId="148" xfId="83" applyNumberFormat="1" applyFont="1" applyFill="1" applyBorder="1" applyAlignment="1">
      <alignment/>
      <protection/>
    </xf>
    <xf numFmtId="3" fontId="0" fillId="0" borderId="152" xfId="83" applyNumberFormat="1" applyFont="1" applyFill="1" applyBorder="1" applyAlignment="1">
      <alignment/>
      <protection/>
    </xf>
    <xf numFmtId="178" fontId="0" fillId="0" borderId="156" xfId="83" applyNumberFormat="1" applyFont="1" applyFill="1" applyBorder="1" applyAlignment="1">
      <alignment/>
      <protection/>
    </xf>
    <xf numFmtId="3" fontId="0" fillId="0" borderId="45" xfId="83" applyNumberFormat="1" applyFont="1" applyFill="1" applyBorder="1" applyAlignment="1">
      <alignment/>
      <protection/>
    </xf>
    <xf numFmtId="3" fontId="0" fillId="0" borderId="158" xfId="83" applyNumberFormat="1" applyFont="1" applyFill="1" applyBorder="1" applyAlignment="1">
      <alignment/>
      <protection/>
    </xf>
    <xf numFmtId="178" fontId="0" fillId="0" borderId="119" xfId="83" applyNumberFormat="1" applyFont="1" applyFill="1" applyBorder="1" applyAlignment="1">
      <alignment/>
      <protection/>
    </xf>
    <xf numFmtId="3" fontId="0" fillId="0" borderId="136" xfId="83" applyNumberFormat="1" applyFont="1" applyFill="1" applyBorder="1" applyAlignment="1">
      <alignment/>
      <protection/>
    </xf>
    <xf numFmtId="178" fontId="0" fillId="0" borderId="28" xfId="83" applyNumberFormat="1" applyFont="1" applyFill="1" applyBorder="1" applyAlignment="1">
      <alignment/>
      <protection/>
    </xf>
    <xf numFmtId="178" fontId="0" fillId="0" borderId="121" xfId="83" applyNumberFormat="1" applyFont="1" applyFill="1" applyBorder="1" applyAlignment="1">
      <alignment/>
      <protection/>
    </xf>
    <xf numFmtId="0" fontId="0" fillId="0" borderId="48" xfId="83" applyNumberFormat="1" applyFont="1" applyFill="1" applyBorder="1" applyAlignment="1">
      <alignment/>
      <protection/>
    </xf>
    <xf numFmtId="0" fontId="0" fillId="0" borderId="90" xfId="83" applyNumberFormat="1" applyFont="1" applyFill="1" applyBorder="1" applyAlignment="1">
      <alignment/>
      <protection/>
    </xf>
    <xf numFmtId="178" fontId="0" fillId="0" borderId="146" xfId="83" applyNumberFormat="1" applyFont="1" applyFill="1" applyBorder="1" applyAlignment="1">
      <alignment/>
      <protection/>
    </xf>
    <xf numFmtId="3" fontId="0" fillId="0" borderId="132" xfId="83" applyNumberFormat="1" applyFont="1" applyFill="1" applyBorder="1" applyAlignment="1">
      <alignment/>
      <protection/>
    </xf>
    <xf numFmtId="3" fontId="0" fillId="0" borderId="150" xfId="83" applyNumberFormat="1" applyFont="1" applyFill="1" applyBorder="1" applyAlignment="1">
      <alignment/>
      <protection/>
    </xf>
    <xf numFmtId="3" fontId="0" fillId="0" borderId="162" xfId="83" applyNumberFormat="1" applyFont="1" applyFill="1" applyBorder="1" applyAlignment="1">
      <alignment/>
      <protection/>
    </xf>
    <xf numFmtId="3" fontId="0" fillId="0" borderId="155" xfId="83" applyNumberFormat="1" applyFont="1" applyFill="1" applyBorder="1" applyAlignment="1">
      <alignment/>
      <protection/>
    </xf>
    <xf numFmtId="178" fontId="0" fillId="0" borderId="165" xfId="83" applyNumberFormat="1" applyFont="1" applyFill="1" applyBorder="1" applyAlignment="1">
      <alignment/>
      <protection/>
    </xf>
    <xf numFmtId="178" fontId="0" fillId="0" borderId="163" xfId="83" applyNumberFormat="1" applyFont="1" applyFill="1" applyBorder="1" applyAlignment="1">
      <alignment/>
      <protection/>
    </xf>
    <xf numFmtId="3" fontId="0" fillId="0" borderId="28" xfId="83" applyNumberFormat="1" applyFont="1" applyFill="1" applyBorder="1" applyAlignment="1">
      <alignment/>
      <protection/>
    </xf>
    <xf numFmtId="3" fontId="0" fillId="0" borderId="121" xfId="83" applyNumberFormat="1" applyFont="1" applyFill="1" applyBorder="1" applyAlignment="1">
      <alignment/>
      <protection/>
    </xf>
    <xf numFmtId="3" fontId="0" fillId="0" borderId="143" xfId="83" applyNumberFormat="1" applyFont="1" applyFill="1" applyBorder="1" applyAlignment="1">
      <alignment/>
      <protection/>
    </xf>
    <xf numFmtId="178" fontId="0" fillId="0" borderId="39" xfId="83" applyNumberFormat="1" applyFont="1" applyFill="1" applyBorder="1" applyAlignment="1">
      <alignment/>
      <protection/>
    </xf>
    <xf numFmtId="178" fontId="0" fillId="0" borderId="126" xfId="83" applyNumberFormat="1" applyFont="1" applyFill="1" applyBorder="1" applyAlignment="1">
      <alignment/>
      <protection/>
    </xf>
    <xf numFmtId="3" fontId="0" fillId="0" borderId="130" xfId="83" applyNumberFormat="1" applyFont="1" applyFill="1" applyBorder="1" applyAlignment="1">
      <alignment/>
      <protection/>
    </xf>
    <xf numFmtId="178" fontId="0" fillId="0" borderId="27" xfId="83" applyNumberFormat="1" applyFont="1" applyFill="1" applyBorder="1" applyAlignment="1">
      <alignment/>
      <protection/>
    </xf>
    <xf numFmtId="3" fontId="0" fillId="0" borderId="137" xfId="83" applyNumberFormat="1" applyFont="1" applyFill="1" applyBorder="1" applyAlignment="1">
      <alignment/>
      <protection/>
    </xf>
    <xf numFmtId="178" fontId="0" fillId="0" borderId="140" xfId="83" applyNumberFormat="1" applyFont="1" applyFill="1" applyBorder="1" applyAlignment="1">
      <alignment/>
      <protection/>
    </xf>
    <xf numFmtId="3" fontId="0" fillId="0" borderId="144" xfId="83" applyNumberFormat="1" applyFont="1" applyFill="1" applyBorder="1" applyAlignment="1">
      <alignment/>
      <protection/>
    </xf>
    <xf numFmtId="178" fontId="0" fillId="0" borderId="147" xfId="83" applyNumberFormat="1" applyFont="1" applyFill="1" applyBorder="1" applyAlignment="1">
      <alignment/>
      <protection/>
    </xf>
    <xf numFmtId="3" fontId="0" fillId="0" borderId="151" xfId="83" applyNumberFormat="1" applyFont="1" applyFill="1" applyBorder="1" applyAlignment="1">
      <alignment/>
      <protection/>
    </xf>
    <xf numFmtId="178" fontId="0" fillId="0" borderId="222" xfId="83" applyNumberFormat="1" applyFont="1" applyFill="1" applyBorder="1" applyAlignment="1">
      <alignment/>
      <protection/>
    </xf>
    <xf numFmtId="3" fontId="0" fillId="0" borderId="124" xfId="83" applyNumberFormat="1" applyFont="1" applyFill="1" applyBorder="1" applyAlignment="1">
      <alignment/>
      <protection/>
    </xf>
    <xf numFmtId="3" fontId="0" fillId="0" borderId="159" xfId="83" applyNumberFormat="1" applyFont="1" applyFill="1" applyBorder="1" applyAlignment="1">
      <alignment/>
      <protection/>
    </xf>
    <xf numFmtId="0" fontId="0" fillId="0" borderId="144" xfId="83" applyNumberFormat="1" applyFont="1" applyFill="1" applyBorder="1" applyAlignment="1">
      <alignment/>
      <protection/>
    </xf>
    <xf numFmtId="3" fontId="0" fillId="0" borderId="259" xfId="83" applyNumberFormat="1" applyFont="1" applyFill="1" applyBorder="1" applyAlignment="1">
      <alignment/>
      <protection/>
    </xf>
    <xf numFmtId="3" fontId="0" fillId="0" borderId="171" xfId="83" applyNumberFormat="1" applyFont="1" applyFill="1" applyBorder="1" applyAlignment="1">
      <alignment/>
      <protection/>
    </xf>
    <xf numFmtId="3" fontId="0" fillId="0" borderId="178" xfId="83" applyNumberFormat="1" applyFont="1" applyFill="1" applyBorder="1" applyAlignment="1">
      <alignment/>
      <protection/>
    </xf>
    <xf numFmtId="3" fontId="0" fillId="0" borderId="266" xfId="83" applyNumberFormat="1" applyFont="1" applyFill="1" applyBorder="1" applyAlignment="1">
      <alignment/>
      <protection/>
    </xf>
    <xf numFmtId="178" fontId="0" fillId="0" borderId="164" xfId="83" applyNumberFormat="1" applyFont="1" applyFill="1" applyBorder="1" applyAlignment="1">
      <alignment/>
      <protection/>
    </xf>
    <xf numFmtId="178" fontId="0" fillId="0" borderId="179" xfId="83" applyNumberFormat="1" applyFont="1" applyFill="1" applyBorder="1" applyAlignment="1">
      <alignment/>
      <protection/>
    </xf>
    <xf numFmtId="3" fontId="0" fillId="0" borderId="86" xfId="83" applyNumberFormat="1" applyFont="1" applyFill="1" applyBorder="1" applyAlignment="1">
      <alignment/>
      <protection/>
    </xf>
    <xf numFmtId="3" fontId="0" fillId="0" borderId="134" xfId="83" applyNumberFormat="1" applyFont="1" applyFill="1" applyBorder="1" applyAlignment="1">
      <alignment/>
      <protection/>
    </xf>
    <xf numFmtId="3" fontId="0" fillId="0" borderId="201" xfId="83" applyNumberFormat="1" applyFont="1" applyFill="1" applyBorder="1" applyAlignment="1">
      <alignment/>
      <protection/>
    </xf>
    <xf numFmtId="178" fontId="0" fillId="0" borderId="38" xfId="83" applyNumberFormat="1" applyFont="1" applyFill="1" applyBorder="1" applyAlignment="1">
      <alignment/>
      <protection/>
    </xf>
    <xf numFmtId="178" fontId="0" fillId="0" borderId="223" xfId="83" applyNumberFormat="1" applyFont="1" applyFill="1" applyBorder="1" applyAlignment="1">
      <alignment/>
      <protection/>
    </xf>
    <xf numFmtId="3" fontId="0" fillId="0" borderId="267" xfId="0" applyNumberFormat="1" applyFont="1" applyBorder="1" applyAlignment="1">
      <alignment vertical="center"/>
    </xf>
    <xf numFmtId="3" fontId="0" fillId="0" borderId="184" xfId="0" applyNumberFormat="1" applyFont="1" applyBorder="1" applyAlignment="1">
      <alignment vertical="center"/>
    </xf>
    <xf numFmtId="3" fontId="0" fillId="0" borderId="185" xfId="0" applyNumberFormat="1" applyFont="1" applyBorder="1" applyAlignment="1">
      <alignment vertical="center"/>
    </xf>
    <xf numFmtId="38" fontId="0" fillId="0" borderId="186" xfId="60" applyFont="1" applyBorder="1" applyAlignment="1" applyProtection="1">
      <alignment/>
      <protection/>
    </xf>
    <xf numFmtId="38" fontId="0" fillId="0" borderId="187" xfId="60" applyFont="1" applyBorder="1" applyAlignment="1" applyProtection="1">
      <alignment/>
      <protection/>
    </xf>
    <xf numFmtId="38" fontId="0" fillId="0" borderId="188" xfId="60" applyFont="1" applyBorder="1" applyAlignment="1" applyProtection="1">
      <alignment/>
      <protection/>
    </xf>
    <xf numFmtId="178" fontId="0" fillId="0" borderId="217" xfId="83" applyNumberFormat="1" applyFont="1" applyFill="1" applyBorder="1" applyAlignment="1">
      <alignment/>
      <protection/>
    </xf>
    <xf numFmtId="178" fontId="0" fillId="0" borderId="189" xfId="83" applyNumberFormat="1" applyFont="1" applyFill="1" applyBorder="1" applyAlignment="1">
      <alignment/>
      <protection/>
    </xf>
    <xf numFmtId="38" fontId="0" fillId="0" borderId="211" xfId="60" applyFont="1" applyBorder="1" applyAlignment="1" applyProtection="1">
      <alignment/>
      <protection/>
    </xf>
    <xf numFmtId="38" fontId="0" fillId="0" borderId="180" xfId="60" applyFont="1" applyBorder="1" applyAlignment="1" applyProtection="1">
      <alignment/>
      <protection/>
    </xf>
    <xf numFmtId="38" fontId="0" fillId="0" borderId="181" xfId="60" applyFont="1" applyBorder="1" applyAlignment="1" applyProtection="1">
      <alignment/>
      <protection/>
    </xf>
    <xf numFmtId="38" fontId="0" fillId="0" borderId="191" xfId="60" applyFont="1" applyBorder="1" applyAlignment="1" applyProtection="1">
      <alignment/>
      <protection/>
    </xf>
    <xf numFmtId="38" fontId="0" fillId="0" borderId="192" xfId="60" applyFont="1" applyBorder="1" applyAlignment="1" applyProtection="1">
      <alignment/>
      <protection/>
    </xf>
    <xf numFmtId="38" fontId="0" fillId="0" borderId="193" xfId="60" applyFont="1" applyBorder="1" applyAlignment="1" applyProtection="1">
      <alignment/>
      <protection/>
    </xf>
    <xf numFmtId="3" fontId="0" fillId="0" borderId="182" xfId="83" applyNumberFormat="1" applyFont="1" applyFill="1" applyBorder="1" applyAlignment="1">
      <alignment/>
      <protection/>
    </xf>
    <xf numFmtId="3" fontId="0" fillId="0" borderId="194" xfId="83" applyNumberFormat="1" applyFont="1" applyFill="1" applyBorder="1" applyAlignment="1">
      <alignment/>
      <protection/>
    </xf>
    <xf numFmtId="3" fontId="0" fillId="0" borderId="172" xfId="83" applyNumberFormat="1" applyFont="1" applyFill="1" applyBorder="1" applyAlignment="1">
      <alignment/>
      <protection/>
    </xf>
    <xf numFmtId="3" fontId="0" fillId="0" borderId="170" xfId="83" applyNumberFormat="1" applyFont="1" applyFill="1" applyBorder="1" applyAlignment="1">
      <alignment/>
      <protection/>
    </xf>
    <xf numFmtId="178" fontId="0" fillId="0" borderId="195" xfId="83" applyNumberFormat="1" applyFont="1" applyFill="1" applyBorder="1" applyAlignment="1">
      <alignment/>
      <protection/>
    </xf>
    <xf numFmtId="38" fontId="0" fillId="0" borderId="196" xfId="60" applyFont="1" applyBorder="1" applyAlignment="1" applyProtection="1">
      <alignment/>
      <protection/>
    </xf>
    <xf numFmtId="38" fontId="0" fillId="0" borderId="184" xfId="60" applyFont="1" applyBorder="1" applyAlignment="1" applyProtection="1">
      <alignment/>
      <protection/>
    </xf>
    <xf numFmtId="38" fontId="0" fillId="0" borderId="185" xfId="60" applyFont="1" applyBorder="1" applyAlignment="1" applyProtection="1">
      <alignment/>
      <protection/>
    </xf>
    <xf numFmtId="38" fontId="0" fillId="0" borderId="197" xfId="60" applyFont="1" applyBorder="1" applyAlignment="1" applyProtection="1">
      <alignment/>
      <protection/>
    </xf>
    <xf numFmtId="38" fontId="0" fillId="0" borderId="152" xfId="60" applyFont="1" applyBorder="1" applyAlignment="1" applyProtection="1">
      <alignment/>
      <protection/>
    </xf>
    <xf numFmtId="38" fontId="0" fillId="0" borderId="150" xfId="60" applyFont="1" applyBorder="1" applyAlignment="1" applyProtection="1">
      <alignment/>
      <protection/>
    </xf>
    <xf numFmtId="178" fontId="0" fillId="0" borderId="123" xfId="83" applyNumberFormat="1" applyFont="1" applyFill="1" applyBorder="1" applyAlignment="1">
      <alignment/>
      <protection/>
    </xf>
    <xf numFmtId="38" fontId="0" fillId="0" borderId="190" xfId="60" applyFont="1" applyBorder="1" applyAlignment="1" applyProtection="1">
      <alignment/>
      <protection/>
    </xf>
    <xf numFmtId="3" fontId="0" fillId="0" borderId="16" xfId="83" applyNumberFormat="1" applyFont="1" applyFill="1" applyBorder="1" applyAlignment="1">
      <alignment/>
      <protection/>
    </xf>
    <xf numFmtId="3" fontId="0" fillId="0" borderId="198" xfId="83" applyNumberFormat="1" applyFont="1" applyFill="1" applyBorder="1" applyAlignment="1">
      <alignment/>
      <protection/>
    </xf>
    <xf numFmtId="178" fontId="0" fillId="0" borderId="199" xfId="83" applyNumberFormat="1" applyFont="1" applyFill="1" applyBorder="1" applyAlignment="1">
      <alignment/>
      <protection/>
    </xf>
    <xf numFmtId="37" fontId="0" fillId="0" borderId="196" xfId="83" applyNumberFormat="1" applyFont="1" applyBorder="1" applyProtection="1">
      <alignment/>
      <protection/>
    </xf>
    <xf numFmtId="37" fontId="0" fillId="0" borderId="184" xfId="83" applyNumberFormat="1" applyFont="1" applyBorder="1" applyProtection="1">
      <alignment/>
      <protection/>
    </xf>
    <xf numFmtId="37" fontId="0" fillId="0" borderId="185" xfId="83" applyNumberFormat="1" applyFont="1" applyBorder="1" applyProtection="1">
      <alignment/>
      <protection/>
    </xf>
    <xf numFmtId="37" fontId="0" fillId="0" borderId="186" xfId="83" applyNumberFormat="1" applyFont="1" applyBorder="1" applyProtection="1">
      <alignment/>
      <protection/>
    </xf>
    <xf numFmtId="37" fontId="0" fillId="0" borderId="187" xfId="83" applyNumberFormat="1" applyFont="1" applyBorder="1" applyProtection="1">
      <alignment/>
      <protection/>
    </xf>
    <xf numFmtId="37" fontId="0" fillId="0" borderId="188" xfId="83" applyNumberFormat="1" applyFont="1" applyBorder="1" applyProtection="1">
      <alignment/>
      <protection/>
    </xf>
    <xf numFmtId="178" fontId="0" fillId="0" borderId="200" xfId="83" applyNumberFormat="1" applyFont="1" applyFill="1" applyBorder="1" applyAlignment="1">
      <alignment/>
      <protection/>
    </xf>
    <xf numFmtId="178" fontId="0" fillId="0" borderId="202" xfId="83" applyNumberFormat="1" applyFont="1" applyFill="1" applyBorder="1" applyAlignment="1">
      <alignment/>
      <protection/>
    </xf>
    <xf numFmtId="37" fontId="0" fillId="0" borderId="190" xfId="83" applyNumberFormat="1" applyFont="1" applyBorder="1" applyProtection="1">
      <alignment/>
      <protection/>
    </xf>
    <xf numFmtId="37" fontId="0" fillId="0" borderId="180" xfId="83" applyNumberFormat="1" applyFont="1" applyBorder="1" applyProtection="1">
      <alignment/>
      <protection/>
    </xf>
    <xf numFmtId="37" fontId="0" fillId="0" borderId="181" xfId="83" applyNumberFormat="1" applyFont="1" applyBorder="1" applyProtection="1">
      <alignment/>
      <protection/>
    </xf>
    <xf numFmtId="178" fontId="0" fillId="0" borderId="89" xfId="83" applyNumberFormat="1" applyFont="1" applyBorder="1">
      <alignment/>
      <protection/>
    </xf>
    <xf numFmtId="178" fontId="0" fillId="0" borderId="28" xfId="83" applyNumberFormat="1" applyFont="1" applyBorder="1">
      <alignment/>
      <protection/>
    </xf>
    <xf numFmtId="178" fontId="0" fillId="0" borderId="121" xfId="83" applyNumberFormat="1" applyFont="1" applyBorder="1">
      <alignment/>
      <protection/>
    </xf>
    <xf numFmtId="3" fontId="0" fillId="0" borderId="196" xfId="83" applyNumberFormat="1" applyFont="1" applyBorder="1">
      <alignment/>
      <protection/>
    </xf>
    <xf numFmtId="3" fontId="0" fillId="0" borderId="184" xfId="83" applyNumberFormat="1" applyFont="1" applyBorder="1">
      <alignment/>
      <protection/>
    </xf>
    <xf numFmtId="3" fontId="0" fillId="0" borderId="185" xfId="83" applyNumberFormat="1" applyFont="1" applyBorder="1">
      <alignment/>
      <protection/>
    </xf>
    <xf numFmtId="3" fontId="0" fillId="0" borderId="186" xfId="83" applyNumberFormat="1" applyFont="1" applyBorder="1">
      <alignment/>
      <protection/>
    </xf>
    <xf numFmtId="3" fontId="0" fillId="0" borderId="187" xfId="83" applyNumberFormat="1" applyFont="1" applyBorder="1">
      <alignment/>
      <protection/>
    </xf>
    <xf numFmtId="3" fontId="0" fillId="0" borderId="188" xfId="83" applyNumberFormat="1" applyFont="1" applyBorder="1">
      <alignment/>
      <protection/>
    </xf>
    <xf numFmtId="3" fontId="0" fillId="0" borderId="204" xfId="83" applyNumberFormat="1" applyFont="1" applyBorder="1">
      <alignment/>
      <protection/>
    </xf>
    <xf numFmtId="3" fontId="0" fillId="0" borderId="180" xfId="83" applyNumberFormat="1" applyFont="1" applyBorder="1">
      <alignment/>
      <protection/>
    </xf>
    <xf numFmtId="3" fontId="0" fillId="0" borderId="181" xfId="83" applyNumberFormat="1" applyFont="1" applyBorder="1">
      <alignment/>
      <protection/>
    </xf>
    <xf numFmtId="3" fontId="0" fillId="0" borderId="205" xfId="83" applyNumberFormat="1" applyFont="1" applyBorder="1">
      <alignment/>
      <protection/>
    </xf>
    <xf numFmtId="3" fontId="0" fillId="0" borderId="206" xfId="83" applyNumberFormat="1" applyFont="1" applyBorder="1">
      <alignment/>
      <protection/>
    </xf>
    <xf numFmtId="3" fontId="0" fillId="0" borderId="207" xfId="83" applyNumberFormat="1" applyFont="1" applyBorder="1">
      <alignment/>
      <protection/>
    </xf>
    <xf numFmtId="178" fontId="0" fillId="0" borderId="208" xfId="83" applyNumberFormat="1" applyFont="1" applyFill="1" applyBorder="1" applyAlignment="1">
      <alignment/>
      <protection/>
    </xf>
    <xf numFmtId="3" fontId="0" fillId="0" borderId="190" xfId="83" applyNumberFormat="1" applyFont="1" applyBorder="1">
      <alignment/>
      <protection/>
    </xf>
    <xf numFmtId="3" fontId="0" fillId="0" borderId="0" xfId="83" applyNumberFormat="1" applyFont="1" applyBorder="1">
      <alignment/>
      <protection/>
    </xf>
    <xf numFmtId="3" fontId="0" fillId="0" borderId="162" xfId="83" applyNumberFormat="1" applyFont="1" applyBorder="1">
      <alignment/>
      <protection/>
    </xf>
    <xf numFmtId="3" fontId="0" fillId="0" borderId="155" xfId="83" applyNumberFormat="1" applyFont="1" applyBorder="1">
      <alignment/>
      <protection/>
    </xf>
    <xf numFmtId="3" fontId="0" fillId="0" borderId="190" xfId="83" applyNumberFormat="1" applyFont="1" applyFill="1" applyBorder="1" applyAlignment="1">
      <alignment/>
      <protection/>
    </xf>
    <xf numFmtId="3" fontId="0" fillId="0" borderId="180" xfId="83" applyNumberFormat="1" applyFont="1" applyFill="1" applyBorder="1" applyAlignment="1">
      <alignment/>
      <protection/>
    </xf>
    <xf numFmtId="3" fontId="0" fillId="0" borderId="181" xfId="83" applyNumberFormat="1" applyFont="1" applyFill="1" applyBorder="1" applyAlignment="1">
      <alignment/>
      <protection/>
    </xf>
    <xf numFmtId="3" fontId="0" fillId="0" borderId="0" xfId="83" applyNumberFormat="1" applyFont="1" applyFill="1" applyBorder="1" applyAlignment="1">
      <alignment/>
      <protection/>
    </xf>
    <xf numFmtId="3" fontId="0" fillId="0" borderId="182" xfId="83" applyNumberFormat="1" applyFont="1" applyBorder="1">
      <alignment/>
      <protection/>
    </xf>
    <xf numFmtId="3" fontId="0" fillId="0" borderId="138" xfId="83" applyNumberFormat="1" applyFont="1" applyBorder="1">
      <alignment/>
      <protection/>
    </xf>
    <xf numFmtId="3" fontId="0" fillId="0" borderId="136" xfId="83" applyNumberFormat="1" applyFont="1" applyBorder="1">
      <alignment/>
      <protection/>
    </xf>
    <xf numFmtId="3" fontId="0" fillId="0" borderId="90" xfId="83" applyNumberFormat="1" applyFont="1" applyBorder="1">
      <alignment/>
      <protection/>
    </xf>
    <xf numFmtId="3" fontId="0" fillId="0" borderId="48" xfId="83" applyNumberFormat="1" applyFont="1" applyBorder="1">
      <alignment/>
      <protection/>
    </xf>
    <xf numFmtId="3" fontId="0" fillId="0" borderId="143" xfId="83" applyNumberFormat="1" applyFont="1" applyBorder="1">
      <alignment/>
      <protection/>
    </xf>
    <xf numFmtId="38" fontId="0" fillId="0" borderId="209" xfId="60" applyFont="1" applyBorder="1" applyAlignment="1" applyProtection="1">
      <alignment/>
      <protection/>
    </xf>
    <xf numFmtId="38" fontId="0" fillId="0" borderId="131" xfId="60" applyFont="1" applyBorder="1" applyAlignment="1" applyProtection="1">
      <alignment/>
      <protection/>
    </xf>
    <xf numFmtId="38" fontId="0" fillId="0" borderId="132" xfId="60" applyFont="1" applyBorder="1" applyAlignment="1" applyProtection="1">
      <alignment/>
      <protection/>
    </xf>
    <xf numFmtId="38" fontId="0" fillId="0" borderId="210" xfId="60" applyFont="1" applyBorder="1" applyAlignment="1" applyProtection="1">
      <alignment/>
      <protection/>
    </xf>
    <xf numFmtId="178" fontId="0" fillId="0" borderId="200" xfId="53" applyNumberFormat="1" applyFont="1" applyFill="1" applyBorder="1" applyAlignment="1">
      <alignment/>
    </xf>
    <xf numFmtId="178" fontId="0" fillId="0" borderId="28" xfId="53" applyNumberFormat="1" applyFont="1" applyFill="1" applyBorder="1" applyAlignment="1">
      <alignment/>
    </xf>
    <xf numFmtId="178" fontId="0" fillId="0" borderId="121" xfId="53" applyNumberFormat="1" applyFont="1" applyFill="1" applyBorder="1" applyAlignment="1">
      <alignment/>
    </xf>
    <xf numFmtId="3" fontId="0" fillId="0" borderId="211" xfId="83" applyNumberFormat="1" applyFont="1" applyFill="1" applyBorder="1" applyAlignment="1">
      <alignment/>
      <protection/>
    </xf>
    <xf numFmtId="3" fontId="0" fillId="0" borderId="212" xfId="83" applyNumberFormat="1" applyFont="1" applyFill="1" applyBorder="1" applyAlignment="1">
      <alignment/>
      <protection/>
    </xf>
    <xf numFmtId="3" fontId="0" fillId="0" borderId="213" xfId="83" applyNumberFormat="1" applyFont="1" applyFill="1" applyBorder="1" applyAlignment="1">
      <alignment/>
      <protection/>
    </xf>
    <xf numFmtId="178" fontId="0" fillId="0" borderId="214" xfId="83" applyNumberFormat="1" applyFont="1" applyFill="1" applyBorder="1" applyAlignment="1">
      <alignment/>
      <protection/>
    </xf>
    <xf numFmtId="38" fontId="0" fillId="0" borderId="91" xfId="60" applyFont="1" applyBorder="1" applyAlignment="1">
      <alignment/>
    </xf>
    <xf numFmtId="38" fontId="0" fillId="0" borderId="216" xfId="60" applyFont="1" applyBorder="1" applyAlignment="1">
      <alignment/>
    </xf>
    <xf numFmtId="38" fontId="0" fillId="0" borderId="133" xfId="60" applyFont="1" applyBorder="1" applyAlignment="1">
      <alignment/>
    </xf>
    <xf numFmtId="178" fontId="0" fillId="0" borderId="135" xfId="83" applyNumberFormat="1" applyFont="1" applyBorder="1" applyAlignment="1">
      <alignment/>
      <protection/>
    </xf>
    <xf numFmtId="38" fontId="0" fillId="0" borderId="139" xfId="60" applyFont="1" applyBorder="1" applyAlignment="1">
      <alignment/>
    </xf>
    <xf numFmtId="178" fontId="0" fillId="0" borderId="142" xfId="53" applyNumberFormat="1" applyFont="1" applyBorder="1" applyAlignment="1">
      <alignment/>
    </xf>
    <xf numFmtId="38" fontId="0" fillId="0" borderId="145" xfId="60" applyFont="1" applyBorder="1" applyAlignment="1">
      <alignment/>
    </xf>
    <xf numFmtId="178" fontId="0" fillId="0" borderId="149" xfId="53" applyNumberFormat="1" applyFont="1" applyBorder="1" applyAlignment="1">
      <alignment/>
    </xf>
    <xf numFmtId="38" fontId="0" fillId="0" borderId="153" xfId="60" applyFont="1" applyBorder="1" applyAlignment="1">
      <alignment/>
    </xf>
    <xf numFmtId="178" fontId="0" fillId="0" borderId="154" xfId="53" applyNumberFormat="1" applyFont="1" applyBorder="1" applyAlignment="1">
      <alignment/>
    </xf>
    <xf numFmtId="178" fontId="0" fillId="0" borderId="157" xfId="53" applyNumberFormat="1" applyFont="1" applyBorder="1" applyAlignment="1">
      <alignment/>
    </xf>
    <xf numFmtId="178" fontId="0" fillId="0" borderId="251" xfId="83" applyNumberFormat="1" applyFont="1" applyBorder="1" applyProtection="1">
      <alignment/>
      <protection/>
    </xf>
    <xf numFmtId="38" fontId="0" fillId="0" borderId="224" xfId="60" applyFont="1" applyBorder="1" applyAlignment="1">
      <alignment/>
    </xf>
    <xf numFmtId="38" fontId="0" fillId="38" borderId="133" xfId="60" applyFont="1" applyFill="1" applyBorder="1" applyAlignment="1">
      <alignment/>
    </xf>
    <xf numFmtId="38" fontId="0" fillId="38" borderId="145" xfId="60" applyFont="1" applyFill="1" applyBorder="1" applyAlignment="1">
      <alignment/>
    </xf>
    <xf numFmtId="38" fontId="0" fillId="38" borderId="224" xfId="60" applyFont="1" applyFill="1" applyBorder="1" applyAlignment="1">
      <alignment/>
    </xf>
    <xf numFmtId="178" fontId="0" fillId="0" borderId="252" xfId="53" applyNumberFormat="1" applyFont="1" applyBorder="1" applyAlignment="1">
      <alignment/>
    </xf>
    <xf numFmtId="38" fontId="0" fillId="0" borderId="253" xfId="60" applyFont="1" applyBorder="1" applyAlignment="1">
      <alignment/>
    </xf>
    <xf numFmtId="38" fontId="0" fillId="0" borderId="254" xfId="60" applyFont="1" applyBorder="1" applyAlignment="1">
      <alignment/>
    </xf>
    <xf numFmtId="38" fontId="0" fillId="0" borderId="255" xfId="60" applyFont="1" applyBorder="1" applyAlignment="1">
      <alignment/>
    </xf>
    <xf numFmtId="178" fontId="0" fillId="0" borderId="256" xfId="53" applyNumberFormat="1" applyFont="1" applyBorder="1" applyAlignment="1">
      <alignment/>
    </xf>
    <xf numFmtId="38" fontId="0" fillId="0" borderId="183" xfId="60" applyFont="1" applyBorder="1" applyAlignment="1">
      <alignment/>
    </xf>
    <xf numFmtId="38" fontId="0" fillId="0" borderId="173" xfId="60" applyFont="1" applyBorder="1" applyAlignment="1">
      <alignment/>
    </xf>
    <xf numFmtId="178" fontId="0" fillId="0" borderId="122" xfId="83" applyNumberFormat="1" applyFont="1" applyFill="1" applyBorder="1" applyAlignment="1">
      <alignment/>
      <protection/>
    </xf>
    <xf numFmtId="38" fontId="0" fillId="0" borderId="160" xfId="60" applyFont="1" applyBorder="1" applyAlignment="1">
      <alignment/>
    </xf>
    <xf numFmtId="178" fontId="0" fillId="0" borderId="122" xfId="53" applyNumberFormat="1" applyFont="1" applyBorder="1" applyAlignment="1">
      <alignment/>
    </xf>
    <xf numFmtId="38" fontId="0" fillId="0" borderId="161" xfId="60" applyFont="1" applyBorder="1" applyAlignment="1">
      <alignment/>
    </xf>
    <xf numFmtId="38" fontId="0" fillId="0" borderId="176" xfId="60" applyFont="1" applyBorder="1" applyAlignment="1">
      <alignment/>
    </xf>
    <xf numFmtId="178" fontId="0" fillId="0" borderId="166" xfId="53" applyNumberFormat="1" applyFont="1" applyBorder="1" applyAlignment="1">
      <alignment/>
    </xf>
    <xf numFmtId="38" fontId="0" fillId="0" borderId="177" xfId="60" applyFont="1" applyBorder="1" applyAlignment="1">
      <alignment/>
    </xf>
    <xf numFmtId="38" fontId="0" fillId="0" borderId="167" xfId="60" applyFont="1" applyBorder="1" applyAlignment="1">
      <alignment/>
    </xf>
    <xf numFmtId="178" fontId="0" fillId="0" borderId="120" xfId="53" applyNumberFormat="1" applyFont="1" applyBorder="1" applyAlignment="1">
      <alignment/>
    </xf>
    <xf numFmtId="38" fontId="0" fillId="0" borderId="168" xfId="60" applyFont="1" applyBorder="1" applyAlignment="1">
      <alignment/>
    </xf>
    <xf numFmtId="3" fontId="0" fillId="0" borderId="161" xfId="83" applyNumberFormat="1" applyFont="1" applyBorder="1" applyAlignment="1">
      <alignment/>
      <protection/>
    </xf>
    <xf numFmtId="3" fontId="0" fillId="0" borderId="168" xfId="83" applyNumberFormat="1" applyFont="1" applyBorder="1" applyAlignment="1">
      <alignment/>
      <protection/>
    </xf>
    <xf numFmtId="178" fontId="0" fillId="0" borderId="120" xfId="83" applyNumberFormat="1" applyFont="1" applyBorder="1" applyProtection="1">
      <alignment/>
      <protection/>
    </xf>
    <xf numFmtId="38" fontId="0" fillId="0" borderId="174" xfId="60" applyFont="1" applyBorder="1" applyAlignment="1">
      <alignment/>
    </xf>
    <xf numFmtId="178" fontId="0" fillId="0" borderId="122" xfId="83" applyNumberFormat="1" applyFont="1" applyBorder="1" applyProtection="1">
      <alignment/>
      <protection/>
    </xf>
    <xf numFmtId="178" fontId="0" fillId="0" borderId="167" xfId="83" applyNumberFormat="1" applyFont="1" applyBorder="1" applyProtection="1">
      <alignment/>
      <protection/>
    </xf>
    <xf numFmtId="38" fontId="0" fillId="0" borderId="169" xfId="60" applyFont="1" applyBorder="1" applyAlignment="1">
      <alignment/>
    </xf>
    <xf numFmtId="38" fontId="0" fillId="0" borderId="203" xfId="60" applyFont="1" applyBorder="1" applyAlignment="1">
      <alignment/>
    </xf>
    <xf numFmtId="178" fontId="0" fillId="0" borderId="166" xfId="83" applyNumberFormat="1" applyFont="1" applyBorder="1">
      <alignment/>
      <protection/>
    </xf>
    <xf numFmtId="178" fontId="0" fillId="0" borderId="127" xfId="53" applyNumberFormat="1" applyFont="1" applyBorder="1" applyAlignment="1">
      <alignment/>
    </xf>
    <xf numFmtId="0" fontId="16" fillId="49" borderId="59" xfId="87" applyFont="1" applyFill="1" applyBorder="1">
      <alignment/>
      <protection/>
    </xf>
    <xf numFmtId="0" fontId="16" fillId="49" borderId="60" xfId="87" applyFont="1" applyFill="1" applyBorder="1">
      <alignment/>
      <protection/>
    </xf>
    <xf numFmtId="38" fontId="0" fillId="0" borderId="261" xfId="60" applyFont="1" applyBorder="1" applyAlignment="1">
      <alignment/>
    </xf>
    <xf numFmtId="38" fontId="0" fillId="0" borderId="262" xfId="60" applyFont="1" applyBorder="1" applyAlignment="1">
      <alignment/>
    </xf>
    <xf numFmtId="38" fontId="0" fillId="0" borderId="268" xfId="60" applyFont="1" applyBorder="1" applyAlignment="1">
      <alignment/>
    </xf>
    <xf numFmtId="38" fontId="0" fillId="0" borderId="215" xfId="60" applyFont="1" applyBorder="1" applyAlignment="1">
      <alignment/>
    </xf>
    <xf numFmtId="38" fontId="0" fillId="0" borderId="269" xfId="60" applyFont="1" applyBorder="1" applyAlignment="1">
      <alignment/>
    </xf>
    <xf numFmtId="38" fontId="0" fillId="0" borderId="270" xfId="60" applyFont="1" applyBorder="1" applyAlignment="1">
      <alignment/>
    </xf>
    <xf numFmtId="0" fontId="0" fillId="0" borderId="101" xfId="87" applyFont="1" applyBorder="1">
      <alignment/>
      <protection/>
    </xf>
    <xf numFmtId="0" fontId="0" fillId="0" borderId="105" xfId="87" applyFont="1" applyBorder="1">
      <alignment/>
      <protection/>
    </xf>
    <xf numFmtId="0" fontId="0" fillId="0" borderId="102" xfId="87" applyFont="1" applyBorder="1">
      <alignment/>
      <protection/>
    </xf>
    <xf numFmtId="0" fontId="0" fillId="0" borderId="107" xfId="87" applyFont="1" applyBorder="1">
      <alignment/>
      <protection/>
    </xf>
    <xf numFmtId="0" fontId="0" fillId="0" borderId="30" xfId="87" applyFont="1" applyBorder="1">
      <alignment/>
      <protection/>
    </xf>
    <xf numFmtId="0" fontId="0" fillId="0" borderId="270" xfId="87" applyFont="1" applyBorder="1">
      <alignment/>
      <protection/>
    </xf>
    <xf numFmtId="0" fontId="0" fillId="0" borderId="28" xfId="87" applyFont="1" applyBorder="1">
      <alignment/>
      <protection/>
    </xf>
    <xf numFmtId="0" fontId="0" fillId="0" borderId="99" xfId="87" applyFont="1" applyBorder="1">
      <alignment/>
      <protection/>
    </xf>
    <xf numFmtId="0" fontId="0" fillId="0" borderId="227" xfId="87" applyFont="1" applyBorder="1">
      <alignment/>
      <protection/>
    </xf>
    <xf numFmtId="38" fontId="0" fillId="0" borderId="265" xfId="60" applyFont="1" applyBorder="1" applyAlignment="1">
      <alignment/>
    </xf>
    <xf numFmtId="38" fontId="0" fillId="0" borderId="2" xfId="60" applyFont="1" applyBorder="1" applyAlignment="1">
      <alignment/>
    </xf>
    <xf numFmtId="38" fontId="0" fillId="0" borderId="271" xfId="60" applyFont="1" applyBorder="1" applyAlignment="1">
      <alignment/>
    </xf>
    <xf numFmtId="0" fontId="0" fillId="0" borderId="225" xfId="89" applyFont="1" applyBorder="1">
      <alignment/>
      <protection/>
    </xf>
    <xf numFmtId="0" fontId="0" fillId="0" borderId="270" xfId="89" applyFont="1" applyBorder="1">
      <alignment/>
      <protection/>
    </xf>
    <xf numFmtId="38" fontId="60" fillId="0" borderId="0" xfId="60" applyFont="1" applyAlignment="1">
      <alignment/>
    </xf>
    <xf numFmtId="38" fontId="61" fillId="0" borderId="0" xfId="60" applyFont="1" applyAlignment="1">
      <alignment/>
    </xf>
    <xf numFmtId="185" fontId="59" fillId="0" borderId="220" xfId="60" applyNumberFormat="1" applyFont="1" applyBorder="1" applyAlignment="1">
      <alignment/>
    </xf>
    <xf numFmtId="178" fontId="0" fillId="0" borderId="0" xfId="83" applyNumberFormat="1" applyFont="1" applyFill="1" applyBorder="1" applyAlignment="1">
      <alignment/>
      <protection/>
    </xf>
    <xf numFmtId="178" fontId="0" fillId="0" borderId="149" xfId="83" applyNumberFormat="1" applyFont="1" applyBorder="1" applyProtection="1">
      <alignment/>
      <protection/>
    </xf>
    <xf numFmtId="38" fontId="0" fillId="0" borderId="0" xfId="60" applyFont="1" applyFill="1" applyBorder="1" applyAlignment="1">
      <alignment horizontal="left"/>
    </xf>
    <xf numFmtId="38" fontId="0" fillId="0" borderId="0" xfId="0" applyNumberFormat="1" applyFont="1" applyAlignment="1">
      <alignment vertical="center"/>
    </xf>
    <xf numFmtId="38" fontId="0" fillId="0" borderId="0" xfId="81" applyNumberFormat="1" applyFont="1">
      <alignment/>
      <protection/>
    </xf>
    <xf numFmtId="0" fontId="0" fillId="0" borderId="0" xfId="0" applyFont="1" applyAlignment="1">
      <alignment vertical="center"/>
    </xf>
    <xf numFmtId="0" fontId="0" fillId="0" borderId="0" xfId="83" applyFont="1" applyAlignment="1">
      <alignment horizontal="right"/>
      <protection/>
    </xf>
    <xf numFmtId="0" fontId="0" fillId="0" borderId="0" xfId="87" applyFont="1" applyAlignment="1">
      <alignment horizontal="right"/>
      <protection/>
    </xf>
    <xf numFmtId="38" fontId="0" fillId="0" borderId="0" xfId="60" applyFont="1" applyAlignment="1">
      <alignment horizontal="right"/>
    </xf>
    <xf numFmtId="0" fontId="0" fillId="0" borderId="0" xfId="89" applyFont="1" applyAlignment="1">
      <alignment horizontal="right"/>
      <protection/>
    </xf>
    <xf numFmtId="0" fontId="15" fillId="0" borderId="0" xfId="83" applyFont="1" applyAlignment="1">
      <alignment horizontal="center"/>
      <protection/>
    </xf>
    <xf numFmtId="0" fontId="16" fillId="34" borderId="58" xfId="81" applyFont="1" applyFill="1" applyBorder="1" applyAlignment="1">
      <alignment horizontal="center"/>
      <protection/>
    </xf>
    <xf numFmtId="0" fontId="16" fillId="34" borderId="59" xfId="81" applyFont="1" applyFill="1" applyBorder="1" applyAlignment="1">
      <alignment horizontal="center"/>
      <protection/>
    </xf>
    <xf numFmtId="0" fontId="16" fillId="37" borderId="58" xfId="87" applyFont="1" applyFill="1" applyBorder="1" applyAlignment="1">
      <alignment horizontal="center"/>
      <protection/>
    </xf>
    <xf numFmtId="0" fontId="16" fillId="37" borderId="59" xfId="87" applyFont="1" applyFill="1" applyBorder="1" applyAlignment="1">
      <alignment horizontal="center"/>
      <protection/>
    </xf>
    <xf numFmtId="0" fontId="16" fillId="49" borderId="58" xfId="87" applyFont="1" applyFill="1" applyBorder="1" applyAlignment="1">
      <alignment horizontal="center"/>
      <protection/>
    </xf>
    <xf numFmtId="0" fontId="0" fillId="49" borderId="59" xfId="87" applyFont="1" applyFill="1" applyBorder="1">
      <alignment/>
      <protection/>
    </xf>
    <xf numFmtId="0" fontId="16" fillId="49" borderId="58" xfId="84" applyFont="1" applyFill="1" applyBorder="1" applyAlignment="1">
      <alignment horizontal="center" vertical="center"/>
      <protection/>
    </xf>
    <xf numFmtId="0" fontId="16" fillId="49" borderId="59" xfId="84" applyFont="1" applyFill="1" applyBorder="1" applyAlignment="1">
      <alignment horizontal="center" vertical="center"/>
      <protection/>
    </xf>
    <xf numFmtId="0" fontId="16" fillId="49" borderId="60" xfId="84" applyFont="1" applyFill="1" applyBorder="1" applyAlignment="1">
      <alignment horizontal="center" vertical="center"/>
      <protection/>
    </xf>
    <xf numFmtId="0" fontId="16" fillId="42" borderId="59" xfId="84" applyFont="1" applyFill="1" applyBorder="1" applyAlignment="1">
      <alignment horizontal="center"/>
      <protection/>
    </xf>
    <xf numFmtId="0" fontId="16" fillId="42" borderId="58" xfId="84" applyFont="1" applyFill="1" applyBorder="1" applyAlignment="1">
      <alignment horizontal="center"/>
      <protection/>
    </xf>
    <xf numFmtId="0" fontId="16" fillId="49" borderId="59" xfId="87" applyFont="1" applyFill="1" applyBorder="1" applyAlignment="1">
      <alignment horizontal="center"/>
      <protection/>
    </xf>
    <xf numFmtId="0" fontId="16" fillId="44" borderId="59" xfId="89" applyFont="1" applyFill="1" applyBorder="1" applyAlignment="1">
      <alignment horizontal="center"/>
      <protection/>
    </xf>
    <xf numFmtId="0" fontId="16" fillId="44" borderId="58" xfId="89" applyFont="1" applyFill="1" applyBorder="1" applyAlignment="1">
      <alignment horizontal="center" vertical="center" wrapText="1"/>
      <protection/>
    </xf>
    <xf numFmtId="0" fontId="16" fillId="44" borderId="59" xfId="89" applyFont="1" applyFill="1" applyBorder="1" applyAlignment="1">
      <alignment horizontal="center" vertical="center" wrapText="1"/>
      <protection/>
    </xf>
    <xf numFmtId="0" fontId="16" fillId="44" borderId="60" xfId="89" applyFont="1" applyFill="1" applyBorder="1" applyAlignment="1">
      <alignment horizontal="center" vertical="center" wrapText="1"/>
      <protection/>
    </xf>
    <xf numFmtId="0" fontId="16" fillId="40" borderId="59" xfId="86" applyFont="1" applyFill="1" applyBorder="1" applyAlignment="1">
      <alignment horizontal="center"/>
      <protection/>
    </xf>
    <xf numFmtId="0" fontId="16" fillId="40" borderId="58" xfId="86" applyFont="1" applyFill="1" applyBorder="1" applyAlignment="1">
      <alignment horizontal="center"/>
      <protection/>
    </xf>
    <xf numFmtId="0" fontId="16" fillId="40" borderId="58" xfId="86" applyFont="1" applyFill="1" applyBorder="1" applyAlignment="1">
      <alignment horizontal="center" vertical="center" wrapText="1"/>
      <protection/>
    </xf>
    <xf numFmtId="0" fontId="16" fillId="40" borderId="59" xfId="86" applyFont="1" applyFill="1" applyBorder="1" applyAlignment="1">
      <alignment horizontal="center" vertical="center" wrapText="1"/>
      <protection/>
    </xf>
    <xf numFmtId="0" fontId="16" fillId="40" borderId="60" xfId="86" applyFont="1" applyFill="1" applyBorder="1" applyAlignment="1">
      <alignment horizontal="center" vertical="center" wrapText="1"/>
      <protection/>
    </xf>
    <xf numFmtId="0" fontId="16" fillId="46" borderId="58" xfId="85" applyFont="1" applyFill="1" applyBorder="1" applyAlignment="1">
      <alignment horizontal="center"/>
      <protection/>
    </xf>
    <xf numFmtId="0" fontId="16" fillId="46" borderId="59" xfId="85" applyFont="1" applyFill="1" applyBorder="1" applyAlignment="1">
      <alignment horizontal="center"/>
      <protection/>
    </xf>
    <xf numFmtId="0" fontId="0" fillId="0" borderId="59" xfId="85" applyFont="1" applyBorder="1">
      <alignment/>
      <protection/>
    </xf>
    <xf numFmtId="0" fontId="16" fillId="46" borderId="58" xfId="85" applyFont="1" applyFill="1" applyBorder="1" applyAlignment="1">
      <alignment horizontal="center" vertical="center" wrapText="1"/>
      <protection/>
    </xf>
    <xf numFmtId="0" fontId="16" fillId="46" borderId="59" xfId="85" applyFont="1" applyFill="1" applyBorder="1" applyAlignment="1">
      <alignment horizontal="center" vertical="center" wrapText="1"/>
      <protection/>
    </xf>
    <xf numFmtId="0" fontId="16" fillId="46" borderId="60" xfId="85" applyFont="1" applyFill="1" applyBorder="1" applyAlignment="1">
      <alignment horizontal="center" vertical="center" wrapText="1"/>
      <protection/>
    </xf>
    <xf numFmtId="0" fontId="16" fillId="48" borderId="70" xfId="88" applyFont="1" applyFill="1" applyBorder="1" applyAlignment="1">
      <alignment horizontal="center" vertical="center" wrapText="1"/>
      <protection/>
    </xf>
    <xf numFmtId="0" fontId="16" fillId="48" borderId="71" xfId="88" applyFont="1" applyFill="1" applyBorder="1" applyAlignment="1">
      <alignment horizontal="center" vertical="center" wrapText="1"/>
      <protection/>
    </xf>
    <xf numFmtId="0" fontId="16" fillId="48" borderId="113" xfId="88" applyFont="1" applyFill="1" applyBorder="1" applyAlignment="1">
      <alignment horizontal="center" vertical="center" wrapText="1"/>
      <protection/>
    </xf>
    <xf numFmtId="0" fontId="16" fillId="48" borderId="70" xfId="88" applyFont="1" applyFill="1" applyBorder="1" applyAlignment="1">
      <alignment horizontal="center"/>
      <protection/>
    </xf>
    <xf numFmtId="0" fontId="16" fillId="48" borderId="71" xfId="88" applyFont="1" applyFill="1" applyBorder="1" applyAlignment="1">
      <alignment horizontal="center"/>
      <protection/>
    </xf>
    <xf numFmtId="0" fontId="0" fillId="0" borderId="71" xfId="88" applyFont="1" applyBorder="1" applyAlignment="1">
      <alignment vertical="center" wrapText="1"/>
      <protection/>
    </xf>
    <xf numFmtId="0" fontId="0" fillId="0" borderId="113" xfId="88" applyFont="1" applyBorder="1" applyAlignment="1">
      <alignment vertical="center" wrapText="1"/>
      <protection/>
    </xf>
    <xf numFmtId="178" fontId="16" fillId="48" borderId="272" xfId="53" applyNumberFormat="1" applyFont="1" applyFill="1" applyBorder="1" applyAlignment="1">
      <alignment horizontal="center"/>
    </xf>
    <xf numFmtId="178" fontId="16" fillId="48" borderId="273" xfId="53" applyNumberFormat="1" applyFont="1" applyFill="1" applyBorder="1" applyAlignment="1">
      <alignment horizontal="center"/>
    </xf>
    <xf numFmtId="178" fontId="16" fillId="48" borderId="274" xfId="53" applyNumberFormat="1" applyFont="1" applyFill="1" applyBorder="1" applyAlignment="1">
      <alignment horizontal="center"/>
    </xf>
    <xf numFmtId="178" fontId="16" fillId="48" borderId="275" xfId="53" applyNumberFormat="1" applyFont="1" applyFill="1" applyBorder="1" applyAlignment="1">
      <alignment horizontal="center"/>
    </xf>
    <xf numFmtId="6" fontId="16" fillId="48" borderId="70" xfId="69" applyFont="1" applyFill="1" applyBorder="1" applyAlignment="1">
      <alignment horizontal="center"/>
    </xf>
    <xf numFmtId="6" fontId="16" fillId="48" borderId="71" xfId="69" applyFont="1" applyFill="1" applyBorder="1" applyAlignment="1">
      <alignment horizontal="center"/>
    </xf>
    <xf numFmtId="0" fontId="0" fillId="0" borderId="276" xfId="53" applyNumberFormat="1" applyFont="1" applyBorder="1" applyAlignment="1">
      <alignment horizontal="center"/>
    </xf>
    <xf numFmtId="0" fontId="0" fillId="0" borderId="277" xfId="53" applyNumberFormat="1" applyFont="1" applyBorder="1" applyAlignment="1">
      <alignment horizontal="center"/>
    </xf>
    <xf numFmtId="0" fontId="0" fillId="0" borderId="278" xfId="53" applyNumberFormat="1" applyFont="1" applyBorder="1" applyAlignment="1">
      <alignment horizontal="center"/>
    </xf>
    <xf numFmtId="0" fontId="0" fillId="0" borderId="279" xfId="53" applyNumberFormat="1" applyFont="1" applyBorder="1" applyAlignment="1">
      <alignment horizontal="center"/>
    </xf>
    <xf numFmtId="0" fontId="0" fillId="0" borderId="280" xfId="53" applyNumberFormat="1" applyFont="1" applyBorder="1" applyAlignment="1">
      <alignment horizontal="center"/>
    </xf>
    <xf numFmtId="0" fontId="0" fillId="0" borderId="222" xfId="53" applyNumberFormat="1" applyFont="1" applyBorder="1" applyAlignment="1">
      <alignment horizontal="center"/>
    </xf>
    <xf numFmtId="0" fontId="0" fillId="0" borderId="162" xfId="53" applyNumberFormat="1" applyFont="1" applyBorder="1" applyAlignment="1">
      <alignment horizontal="center"/>
    </xf>
    <xf numFmtId="0" fontId="0" fillId="0" borderId="28" xfId="53" applyNumberFormat="1" applyFont="1" applyBorder="1" applyAlignment="1">
      <alignment horizontal="center"/>
    </xf>
    <xf numFmtId="0" fontId="15" fillId="33" borderId="281" xfId="80" applyNumberFormat="1" applyFont="1" applyFill="1" applyBorder="1" applyAlignment="1">
      <alignment horizontal="center"/>
      <protection/>
    </xf>
    <xf numFmtId="0" fontId="15" fillId="33" borderId="282" xfId="80" applyNumberFormat="1" applyFont="1" applyFill="1" applyBorder="1" applyAlignment="1">
      <alignment horizontal="center"/>
      <protection/>
    </xf>
    <xf numFmtId="0" fontId="16" fillId="34" borderId="29" xfId="80" applyNumberFormat="1" applyFont="1" applyFill="1" applyBorder="1" applyAlignment="1">
      <alignment horizontal="left"/>
      <protection/>
    </xf>
    <xf numFmtId="0" fontId="16" fillId="34" borderId="2" xfId="80" applyNumberFormat="1" applyFont="1" applyFill="1" applyBorder="1" applyAlignment="1">
      <alignment horizontal="left"/>
      <protection/>
    </xf>
    <xf numFmtId="0" fontId="16" fillId="34" borderId="215" xfId="80" applyNumberFormat="1" applyFont="1" applyFill="1" applyBorder="1" applyAlignment="1">
      <alignment horizontal="left"/>
      <protection/>
    </xf>
    <xf numFmtId="0" fontId="16" fillId="34" borderId="15" xfId="80" applyNumberFormat="1" applyFont="1" applyFill="1" applyBorder="1" applyAlignment="1">
      <alignment horizontal="left"/>
      <protection/>
    </xf>
    <xf numFmtId="0" fontId="16" fillId="34" borderId="16" xfId="80" applyNumberFormat="1" applyFont="1" applyFill="1" applyBorder="1" applyAlignment="1">
      <alignment horizontal="left"/>
      <protection/>
    </xf>
    <xf numFmtId="0" fontId="16" fillId="34" borderId="124" xfId="80" applyNumberFormat="1" applyFont="1" applyFill="1" applyBorder="1" applyAlignment="1">
      <alignment horizontal="left"/>
      <protection/>
    </xf>
    <xf numFmtId="0" fontId="16" fillId="34" borderId="220" xfId="80" applyNumberFormat="1" applyFont="1" applyFill="1" applyBorder="1" applyAlignment="1">
      <alignment horizontal="center"/>
      <protection/>
    </xf>
    <xf numFmtId="0" fontId="16" fillId="34" borderId="124" xfId="80" applyNumberFormat="1" applyFont="1" applyFill="1" applyBorder="1" applyAlignment="1">
      <alignment horizontal="center"/>
      <protection/>
    </xf>
    <xf numFmtId="0" fontId="0" fillId="0" borderId="89" xfId="53" applyNumberFormat="1" applyFont="1" applyBorder="1" applyAlignment="1">
      <alignment horizontal="center"/>
    </xf>
    <xf numFmtId="0" fontId="0" fillId="0" borderId="134" xfId="53" applyNumberFormat="1" applyFont="1" applyBorder="1" applyAlignment="1">
      <alignment horizontal="center"/>
    </xf>
    <xf numFmtId="0" fontId="0" fillId="0" borderId="24" xfId="53" applyNumberFormat="1" applyFont="1" applyBorder="1" applyAlignment="1">
      <alignment horizontal="center"/>
    </xf>
    <xf numFmtId="0" fontId="0" fillId="0" borderId="283" xfId="53" applyNumberFormat="1" applyFont="1" applyBorder="1" applyAlignment="1">
      <alignment horizontal="center"/>
    </xf>
    <xf numFmtId="0" fontId="0" fillId="0" borderId="106" xfId="53" applyNumberFormat="1" applyFont="1" applyBorder="1" applyAlignment="1">
      <alignment horizontal="center"/>
    </xf>
    <xf numFmtId="38" fontId="15" fillId="0" borderId="0" xfId="60" applyFont="1" applyAlignment="1">
      <alignment horizontal="center"/>
    </xf>
    <xf numFmtId="38" fontId="0" fillId="0" borderId="0" xfId="60" applyFont="1" applyBorder="1" applyAlignment="1">
      <alignment horizontal="center"/>
    </xf>
    <xf numFmtId="20" fontId="15" fillId="0" borderId="0" xfId="80" applyNumberFormat="1" applyFont="1" applyAlignment="1">
      <alignment horizontal="center"/>
      <protection/>
    </xf>
    <xf numFmtId="0" fontId="15" fillId="0" borderId="0" xfId="80" applyFont="1" applyAlignment="1">
      <alignment horizontal="center"/>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 4" xfId="74"/>
    <cellStyle name="標準 5" xfId="75"/>
    <cellStyle name="標準 6" xfId="76"/>
    <cellStyle name="標準 7" xfId="77"/>
    <cellStyle name="標準 8" xfId="78"/>
    <cellStyle name="標準_Sheet1" xfId="79"/>
    <cellStyle name="標準_Sheet2" xfId="80"/>
    <cellStyle name="標準_Sheet3" xfId="81"/>
    <cellStyle name="標準_Sheet4" xfId="82"/>
    <cellStyle name="標準_Sheet5" xfId="83"/>
    <cellStyle name="標準_県央" xfId="84"/>
    <cellStyle name="標準_県西" xfId="85"/>
    <cellStyle name="標準_県南" xfId="86"/>
    <cellStyle name="標準_県北" xfId="87"/>
    <cellStyle name="標準_資金別" xfId="88"/>
    <cellStyle name="標準_鹿行" xfId="89"/>
    <cellStyle name="Followed Hyperlink"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2.emf" /><Relationship Id="rId3"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6.emf" /><Relationship Id="rId3"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11.emf" /><Relationship Id="rId5" Type="http://schemas.openxmlformats.org/officeDocument/2006/relationships/image" Target="../media/image25.emf" /><Relationship Id="rId6"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1.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4.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0.emf" /></Relationships>
</file>

<file path=xl/drawings/_rels/drawing9.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34</xdr:row>
      <xdr:rowOff>114300</xdr:rowOff>
    </xdr:from>
    <xdr:to>
      <xdr:col>4</xdr:col>
      <xdr:colOff>0</xdr:colOff>
      <xdr:row>37</xdr:row>
      <xdr:rowOff>104775</xdr:rowOff>
    </xdr:to>
    <xdr:pic>
      <xdr:nvPicPr>
        <xdr:cNvPr id="1" name="CommandButton1"/>
        <xdr:cNvPicPr preferRelativeResize="1">
          <a:picLocks noChangeAspect="1"/>
        </xdr:cNvPicPr>
      </xdr:nvPicPr>
      <xdr:blipFill>
        <a:blip r:embed="rId1"/>
        <a:stretch>
          <a:fillRect/>
        </a:stretch>
      </xdr:blipFill>
      <xdr:spPr>
        <a:xfrm>
          <a:off x="1609725" y="7000875"/>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190750" y="7200900"/>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1955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33</xdr:row>
      <xdr:rowOff>95250</xdr:rowOff>
    </xdr:from>
    <xdr:to>
      <xdr:col>16</xdr:col>
      <xdr:colOff>676275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3449300" y="6248400"/>
          <a:ext cx="1133475" cy="428625"/>
        </a:xfrm>
        <a:prstGeom prst="rect">
          <a:avLst/>
        </a:prstGeom>
        <a:noFill/>
        <a:ln w="9525" cmpd="sng">
          <a:noFill/>
        </a:ln>
      </xdr:spPr>
    </xdr:pic>
    <xdr:clientData/>
  </xdr:twoCellAnchor>
  <xdr:twoCellAnchor editAs="oneCell">
    <xdr:from>
      <xdr:col>2</xdr:col>
      <xdr:colOff>9525</xdr:colOff>
      <xdr:row>97</xdr:row>
      <xdr:rowOff>38100</xdr:rowOff>
    </xdr:from>
    <xdr:to>
      <xdr:col>3</xdr:col>
      <xdr:colOff>285750</xdr:colOff>
      <xdr:row>99</xdr:row>
      <xdr:rowOff>152400</xdr:rowOff>
    </xdr:to>
    <xdr:pic>
      <xdr:nvPicPr>
        <xdr:cNvPr id="2" name="CommandButton2"/>
        <xdr:cNvPicPr preferRelativeResize="1">
          <a:picLocks noChangeAspect="1"/>
        </xdr:cNvPicPr>
      </xdr:nvPicPr>
      <xdr:blipFill>
        <a:blip r:embed="rId2"/>
        <a:stretch>
          <a:fillRect/>
        </a:stretch>
      </xdr:blipFill>
      <xdr:spPr>
        <a:xfrm>
          <a:off x="1095375" y="17992725"/>
          <a:ext cx="1209675" cy="485775"/>
        </a:xfrm>
        <a:prstGeom prst="rect">
          <a:avLst/>
        </a:prstGeom>
        <a:noFill/>
        <a:ln w="9525" cmpd="sng">
          <a:noFill/>
        </a:ln>
      </xdr:spPr>
    </xdr:pic>
    <xdr:clientData/>
  </xdr:twoCellAnchor>
  <xdr:twoCellAnchor editAs="oneCell">
    <xdr:from>
      <xdr:col>4</xdr:col>
      <xdr:colOff>9525</xdr:colOff>
      <xdr:row>97</xdr:row>
      <xdr:rowOff>47625</xdr:rowOff>
    </xdr:from>
    <xdr:to>
      <xdr:col>5</xdr:col>
      <xdr:colOff>638175</xdr:colOff>
      <xdr:row>99</xdr:row>
      <xdr:rowOff>142875</xdr:rowOff>
    </xdr:to>
    <xdr:pic>
      <xdr:nvPicPr>
        <xdr:cNvPr id="3" name="CommandButton3"/>
        <xdr:cNvPicPr preferRelativeResize="1">
          <a:picLocks noChangeAspect="1"/>
        </xdr:cNvPicPr>
      </xdr:nvPicPr>
      <xdr:blipFill>
        <a:blip r:embed="rId3"/>
        <a:stretch>
          <a:fillRect/>
        </a:stretch>
      </xdr:blipFill>
      <xdr:spPr>
        <a:xfrm>
          <a:off x="2962275" y="18002250"/>
          <a:ext cx="15621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142875</xdr:colOff>
      <xdr:row>35</xdr:row>
      <xdr:rowOff>28575</xdr:rowOff>
    </xdr:from>
    <xdr:to>
      <xdr:col>16</xdr:col>
      <xdr:colOff>600075</xdr:colOff>
      <xdr:row>37</xdr:row>
      <xdr:rowOff>76200</xdr:rowOff>
    </xdr:to>
    <xdr:pic>
      <xdr:nvPicPr>
        <xdr:cNvPr id="1" name="CommandButton1"/>
        <xdr:cNvPicPr preferRelativeResize="1">
          <a:picLocks noChangeAspect="1"/>
        </xdr:cNvPicPr>
      </xdr:nvPicPr>
      <xdr:blipFill>
        <a:blip r:embed="rId1"/>
        <a:stretch>
          <a:fillRect/>
        </a:stretch>
      </xdr:blipFill>
      <xdr:spPr>
        <a:xfrm>
          <a:off x="13363575" y="6543675"/>
          <a:ext cx="1143000" cy="428625"/>
        </a:xfrm>
        <a:prstGeom prst="rect">
          <a:avLst/>
        </a:prstGeom>
        <a:noFill/>
        <a:ln w="9525" cmpd="sng">
          <a:noFill/>
        </a:ln>
      </xdr:spPr>
    </xdr:pic>
    <xdr:clientData/>
  </xdr:twoCellAnchor>
  <xdr:twoCellAnchor editAs="oneCell">
    <xdr:from>
      <xdr:col>0</xdr:col>
      <xdr:colOff>304800</xdr:colOff>
      <xdr:row>97</xdr:row>
      <xdr:rowOff>28575</xdr:rowOff>
    </xdr:from>
    <xdr:to>
      <xdr:col>2</xdr:col>
      <xdr:colOff>428625</xdr:colOff>
      <xdr:row>99</xdr:row>
      <xdr:rowOff>142875</xdr:rowOff>
    </xdr:to>
    <xdr:pic>
      <xdr:nvPicPr>
        <xdr:cNvPr id="2" name="CommandButton2"/>
        <xdr:cNvPicPr preferRelativeResize="1">
          <a:picLocks noChangeAspect="1"/>
        </xdr:cNvPicPr>
      </xdr:nvPicPr>
      <xdr:blipFill>
        <a:blip r:embed="rId2"/>
        <a:stretch>
          <a:fillRect/>
        </a:stretch>
      </xdr:blipFill>
      <xdr:spPr>
        <a:xfrm>
          <a:off x="304800" y="17964150"/>
          <a:ext cx="1209675" cy="485775"/>
        </a:xfrm>
        <a:prstGeom prst="rect">
          <a:avLst/>
        </a:prstGeom>
        <a:noFill/>
        <a:ln w="9525" cmpd="sng">
          <a:noFill/>
        </a:ln>
      </xdr:spPr>
    </xdr:pic>
    <xdr:clientData/>
  </xdr:twoCellAnchor>
  <xdr:twoCellAnchor editAs="oneCell">
    <xdr:from>
      <xdr:col>3</xdr:col>
      <xdr:colOff>95250</xdr:colOff>
      <xdr:row>97</xdr:row>
      <xdr:rowOff>38100</xdr:rowOff>
    </xdr:from>
    <xdr:to>
      <xdr:col>4</xdr:col>
      <xdr:colOff>762000</xdr:colOff>
      <xdr:row>99</xdr:row>
      <xdr:rowOff>133350</xdr:rowOff>
    </xdr:to>
    <xdr:pic>
      <xdr:nvPicPr>
        <xdr:cNvPr id="3" name="CommandButton3"/>
        <xdr:cNvPicPr preferRelativeResize="1">
          <a:picLocks noChangeAspect="1"/>
        </xdr:cNvPicPr>
      </xdr:nvPicPr>
      <xdr:blipFill>
        <a:blip r:embed="rId3"/>
        <a:stretch>
          <a:fillRect/>
        </a:stretch>
      </xdr:blipFill>
      <xdr:spPr>
        <a:xfrm>
          <a:off x="2114550" y="17973675"/>
          <a:ext cx="16002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542925</xdr:colOff>
      <xdr:row>40</xdr:row>
      <xdr:rowOff>28575</xdr:rowOff>
    </xdr:to>
    <xdr:pic>
      <xdr:nvPicPr>
        <xdr:cNvPr id="1" name="CommandButton1"/>
        <xdr:cNvPicPr preferRelativeResize="1">
          <a:picLocks noChangeAspect="1"/>
        </xdr:cNvPicPr>
      </xdr:nvPicPr>
      <xdr:blipFill>
        <a:blip r:embed="rId1"/>
        <a:stretch>
          <a:fillRect/>
        </a:stretch>
      </xdr:blipFill>
      <xdr:spPr>
        <a:xfrm>
          <a:off x="1066800" y="6505575"/>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409825" y="6534150"/>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714750" y="6534150"/>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5076825" y="6534150"/>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486525" y="6534150"/>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180975</xdr:colOff>
      <xdr:row>44</xdr:row>
      <xdr:rowOff>123825</xdr:rowOff>
    </xdr:to>
    <xdr:pic>
      <xdr:nvPicPr>
        <xdr:cNvPr id="6" name="CommandButton6"/>
        <xdr:cNvPicPr preferRelativeResize="1">
          <a:picLocks noChangeAspect="1"/>
        </xdr:cNvPicPr>
      </xdr:nvPicPr>
      <xdr:blipFill>
        <a:blip r:embed="rId6"/>
        <a:stretch>
          <a:fillRect/>
        </a:stretch>
      </xdr:blipFill>
      <xdr:spPr>
        <a:xfrm>
          <a:off x="1066800" y="7210425"/>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38</xdr:row>
      <xdr:rowOff>161925</xdr:rowOff>
    </xdr:from>
    <xdr:to>
      <xdr:col>4</xdr:col>
      <xdr:colOff>295275</xdr:colOff>
      <xdr:row>41</xdr:row>
      <xdr:rowOff>9525</xdr:rowOff>
    </xdr:to>
    <xdr:pic>
      <xdr:nvPicPr>
        <xdr:cNvPr id="1" name="CommandButton1"/>
        <xdr:cNvPicPr preferRelativeResize="1">
          <a:picLocks noChangeAspect="1"/>
        </xdr:cNvPicPr>
      </xdr:nvPicPr>
      <xdr:blipFill>
        <a:blip r:embed="rId1"/>
        <a:stretch>
          <a:fillRect/>
        </a:stretch>
      </xdr:blipFill>
      <xdr:spPr>
        <a:xfrm>
          <a:off x="2390775" y="6791325"/>
          <a:ext cx="962025" cy="361950"/>
        </a:xfrm>
        <a:prstGeom prst="rect">
          <a:avLst/>
        </a:prstGeom>
        <a:noFill/>
        <a:ln w="9525" cmpd="sng">
          <a:noFill/>
        </a:ln>
      </xdr:spPr>
    </xdr:pic>
    <xdr:clientData/>
  </xdr:twoCellAnchor>
  <xdr:twoCellAnchor editAs="oneCell">
    <xdr:from>
      <xdr:col>4</xdr:col>
      <xdr:colOff>619125</xdr:colOff>
      <xdr:row>39</xdr:row>
      <xdr:rowOff>0</xdr:rowOff>
    </xdr:from>
    <xdr:to>
      <xdr:col>6</xdr:col>
      <xdr:colOff>390525</xdr:colOff>
      <xdr:row>41</xdr:row>
      <xdr:rowOff>9525</xdr:rowOff>
    </xdr:to>
    <xdr:pic>
      <xdr:nvPicPr>
        <xdr:cNvPr id="2" name="CommandButton2"/>
        <xdr:cNvPicPr preferRelativeResize="1">
          <a:picLocks noChangeAspect="1"/>
        </xdr:cNvPicPr>
      </xdr:nvPicPr>
      <xdr:blipFill>
        <a:blip r:embed="rId2"/>
        <a:stretch>
          <a:fillRect/>
        </a:stretch>
      </xdr:blipFill>
      <xdr:spPr>
        <a:xfrm>
          <a:off x="3676650" y="6800850"/>
          <a:ext cx="11430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54</xdr:row>
      <xdr:rowOff>133350</xdr:rowOff>
    </xdr:from>
    <xdr:to>
      <xdr:col>4</xdr:col>
      <xdr:colOff>333375</xdr:colOff>
      <xdr:row>56</xdr:row>
      <xdr:rowOff>152400</xdr:rowOff>
    </xdr:to>
    <xdr:pic>
      <xdr:nvPicPr>
        <xdr:cNvPr id="1" name="CommandButton1"/>
        <xdr:cNvPicPr preferRelativeResize="1">
          <a:picLocks noChangeAspect="1"/>
        </xdr:cNvPicPr>
      </xdr:nvPicPr>
      <xdr:blipFill>
        <a:blip r:embed="rId1"/>
        <a:stretch>
          <a:fillRect/>
        </a:stretch>
      </xdr:blipFill>
      <xdr:spPr>
        <a:xfrm>
          <a:off x="2381250" y="9505950"/>
          <a:ext cx="1009650" cy="361950"/>
        </a:xfrm>
        <a:prstGeom prst="rect">
          <a:avLst/>
        </a:prstGeom>
        <a:noFill/>
        <a:ln w="9525" cmpd="sng">
          <a:noFill/>
        </a:ln>
      </xdr:spPr>
    </xdr:pic>
    <xdr:clientData/>
  </xdr:twoCellAnchor>
  <xdr:twoCellAnchor editAs="oneCell">
    <xdr:from>
      <xdr:col>5</xdr:col>
      <xdr:colOff>0</xdr:colOff>
      <xdr:row>54</xdr:row>
      <xdr:rowOff>152400</xdr:rowOff>
    </xdr:from>
    <xdr:to>
      <xdr:col>6</xdr:col>
      <xdr:colOff>504825</xdr:colOff>
      <xdr:row>56</xdr:row>
      <xdr:rowOff>152400</xdr:rowOff>
    </xdr:to>
    <xdr:pic>
      <xdr:nvPicPr>
        <xdr:cNvPr id="2" name="CommandButton2"/>
        <xdr:cNvPicPr preferRelativeResize="1">
          <a:picLocks noChangeAspect="1"/>
        </xdr:cNvPicPr>
      </xdr:nvPicPr>
      <xdr:blipFill>
        <a:blip r:embed="rId2"/>
        <a:stretch>
          <a:fillRect/>
        </a:stretch>
      </xdr:blipFill>
      <xdr:spPr>
        <a:xfrm>
          <a:off x="3743325" y="9525000"/>
          <a:ext cx="119062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323850</xdr:colOff>
      <xdr:row>36</xdr:row>
      <xdr:rowOff>76200</xdr:rowOff>
    </xdr:to>
    <xdr:pic>
      <xdr:nvPicPr>
        <xdr:cNvPr id="1" name="CommandButton1"/>
        <xdr:cNvPicPr preferRelativeResize="1">
          <a:picLocks noChangeAspect="1"/>
        </xdr:cNvPicPr>
      </xdr:nvPicPr>
      <xdr:blipFill>
        <a:blip r:embed="rId1"/>
        <a:stretch>
          <a:fillRect/>
        </a:stretch>
      </xdr:blipFill>
      <xdr:spPr>
        <a:xfrm>
          <a:off x="2362200" y="6000750"/>
          <a:ext cx="1019175" cy="36195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495300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733800" y="6010275"/>
          <a:ext cx="11906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79</xdr:row>
      <xdr:rowOff>19050</xdr:rowOff>
    </xdr:from>
    <xdr:to>
      <xdr:col>4</xdr:col>
      <xdr:colOff>361950</xdr:colOff>
      <xdr:row>81</xdr:row>
      <xdr:rowOff>66675</xdr:rowOff>
    </xdr:to>
    <xdr:pic>
      <xdr:nvPicPr>
        <xdr:cNvPr id="1" name="CommandButton1"/>
        <xdr:cNvPicPr preferRelativeResize="1">
          <a:picLocks noChangeAspect="1"/>
        </xdr:cNvPicPr>
      </xdr:nvPicPr>
      <xdr:blipFill>
        <a:blip r:embed="rId1"/>
        <a:stretch>
          <a:fillRect/>
        </a:stretch>
      </xdr:blipFill>
      <xdr:spPr>
        <a:xfrm>
          <a:off x="2390775" y="13677900"/>
          <a:ext cx="1028700" cy="390525"/>
        </a:xfrm>
        <a:prstGeom prst="rect">
          <a:avLst/>
        </a:prstGeom>
        <a:noFill/>
        <a:ln w="9525" cmpd="sng">
          <a:noFill/>
        </a:ln>
      </xdr:spPr>
    </xdr:pic>
    <xdr:clientData/>
  </xdr:twoCellAnchor>
  <xdr:twoCellAnchor editAs="oneCell">
    <xdr:from>
      <xdr:col>5</xdr:col>
      <xdr:colOff>0</xdr:colOff>
      <xdr:row>79</xdr:row>
      <xdr:rowOff>9525</xdr:rowOff>
    </xdr:from>
    <xdr:to>
      <xdr:col>6</xdr:col>
      <xdr:colOff>400050</xdr:colOff>
      <xdr:row>81</xdr:row>
      <xdr:rowOff>76200</xdr:rowOff>
    </xdr:to>
    <xdr:pic>
      <xdr:nvPicPr>
        <xdr:cNvPr id="2" name="CommandButton2"/>
        <xdr:cNvPicPr preferRelativeResize="1">
          <a:picLocks noChangeAspect="1"/>
        </xdr:cNvPicPr>
      </xdr:nvPicPr>
      <xdr:blipFill>
        <a:blip r:embed="rId2"/>
        <a:stretch>
          <a:fillRect/>
        </a:stretch>
      </xdr:blipFill>
      <xdr:spPr>
        <a:xfrm>
          <a:off x="3743325" y="13668375"/>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59</xdr:row>
      <xdr:rowOff>85725</xdr:rowOff>
    </xdr:from>
    <xdr:to>
      <xdr:col>4</xdr:col>
      <xdr:colOff>295275</xdr:colOff>
      <xdr:row>61</xdr:row>
      <xdr:rowOff>76200</xdr:rowOff>
    </xdr:to>
    <xdr:pic>
      <xdr:nvPicPr>
        <xdr:cNvPr id="1" name="CommandButton1"/>
        <xdr:cNvPicPr preferRelativeResize="1">
          <a:picLocks noChangeAspect="1"/>
        </xdr:cNvPicPr>
      </xdr:nvPicPr>
      <xdr:blipFill>
        <a:blip r:embed="rId1"/>
        <a:stretch>
          <a:fillRect/>
        </a:stretch>
      </xdr:blipFill>
      <xdr:spPr>
        <a:xfrm>
          <a:off x="2371725" y="10315575"/>
          <a:ext cx="981075" cy="333375"/>
        </a:xfrm>
        <a:prstGeom prst="rect">
          <a:avLst/>
        </a:prstGeom>
        <a:noFill/>
        <a:ln w="9525" cmpd="sng">
          <a:noFill/>
        </a:ln>
      </xdr:spPr>
    </xdr:pic>
    <xdr:clientData/>
  </xdr:twoCellAnchor>
  <xdr:twoCellAnchor editAs="oneCell">
    <xdr:from>
      <xdr:col>5</xdr:col>
      <xdr:colOff>0</xdr:colOff>
      <xdr:row>59</xdr:row>
      <xdr:rowOff>85725</xdr:rowOff>
    </xdr:from>
    <xdr:to>
      <xdr:col>6</xdr:col>
      <xdr:colOff>419100</xdr:colOff>
      <xdr:row>61</xdr:row>
      <xdr:rowOff>66675</xdr:rowOff>
    </xdr:to>
    <xdr:pic>
      <xdr:nvPicPr>
        <xdr:cNvPr id="2" name="CommandButton2"/>
        <xdr:cNvPicPr preferRelativeResize="1">
          <a:picLocks noChangeAspect="1"/>
        </xdr:cNvPicPr>
      </xdr:nvPicPr>
      <xdr:blipFill>
        <a:blip r:embed="rId2"/>
        <a:stretch>
          <a:fillRect/>
        </a:stretch>
      </xdr:blipFill>
      <xdr:spPr>
        <a:xfrm>
          <a:off x="3743325" y="10315575"/>
          <a:ext cx="11049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akko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年度別"/>
      <sheetName val="INDEX"/>
      <sheetName val="2 利用関係(H28年度)"/>
      <sheetName val="3 利用関係(H27年度)"/>
      <sheetName val="4 各地域"/>
      <sheetName val="5 県北"/>
      <sheetName val="6 県央"/>
      <sheetName val="7 鹿行"/>
      <sheetName val="8 県南"/>
      <sheetName val="9 県西"/>
      <sheetName val="10 資金別"/>
      <sheetName val="11 持家"/>
    </sheetNames>
    <sheetDataSet>
      <sheetData sheetId="3">
        <row r="5">
          <cell r="C5">
            <v>749</v>
          </cell>
          <cell r="D5">
            <v>793</v>
          </cell>
          <cell r="E5">
            <v>886</v>
          </cell>
          <cell r="F5">
            <v>809</v>
          </cell>
          <cell r="G5">
            <v>752</v>
          </cell>
          <cell r="H5">
            <v>794</v>
          </cell>
          <cell r="I5">
            <v>885</v>
          </cell>
          <cell r="J5">
            <v>764</v>
          </cell>
          <cell r="K5">
            <v>796</v>
          </cell>
          <cell r="L5">
            <v>724</v>
          </cell>
          <cell r="M5">
            <v>798</v>
          </cell>
          <cell r="N5">
            <v>807</v>
          </cell>
        </row>
        <row r="7">
          <cell r="C7">
            <v>688</v>
          </cell>
          <cell r="D7">
            <v>707</v>
          </cell>
          <cell r="E7">
            <v>786</v>
          </cell>
          <cell r="F7">
            <v>698</v>
          </cell>
          <cell r="G7">
            <v>649</v>
          </cell>
          <cell r="H7">
            <v>691</v>
          </cell>
          <cell r="I7">
            <v>775</v>
          </cell>
          <cell r="J7">
            <v>681</v>
          </cell>
          <cell r="K7">
            <v>690</v>
          </cell>
          <cell r="L7">
            <v>622</v>
          </cell>
          <cell r="M7">
            <v>687</v>
          </cell>
          <cell r="N7">
            <v>703</v>
          </cell>
        </row>
        <row r="11">
          <cell r="C11">
            <v>788</v>
          </cell>
          <cell r="D11">
            <v>620</v>
          </cell>
          <cell r="E11">
            <v>707</v>
          </cell>
          <cell r="F11">
            <v>906</v>
          </cell>
          <cell r="G11">
            <v>880</v>
          </cell>
          <cell r="H11">
            <v>838</v>
          </cell>
          <cell r="I11">
            <v>1061</v>
          </cell>
          <cell r="J11">
            <v>662</v>
          </cell>
          <cell r="K11">
            <v>646</v>
          </cell>
          <cell r="L11">
            <v>496</v>
          </cell>
          <cell r="M11">
            <v>786</v>
          </cell>
          <cell r="N11">
            <v>746</v>
          </cell>
        </row>
        <row r="13">
          <cell r="C13">
            <v>405</v>
          </cell>
          <cell r="D13">
            <v>341</v>
          </cell>
          <cell r="E13">
            <v>431</v>
          </cell>
          <cell r="F13">
            <v>511</v>
          </cell>
          <cell r="G13">
            <v>535</v>
          </cell>
          <cell r="H13">
            <v>435</v>
          </cell>
          <cell r="I13">
            <v>420</v>
          </cell>
          <cell r="J13">
            <v>256</v>
          </cell>
          <cell r="K13">
            <v>251</v>
          </cell>
          <cell r="L13">
            <v>261</v>
          </cell>
          <cell r="M13">
            <v>355</v>
          </cell>
          <cell r="N13">
            <v>432</v>
          </cell>
        </row>
        <row r="17">
          <cell r="C17">
            <v>4</v>
          </cell>
          <cell r="D17">
            <v>10</v>
          </cell>
          <cell r="E17">
            <v>63</v>
          </cell>
          <cell r="F17">
            <v>5</v>
          </cell>
          <cell r="G17">
            <v>4</v>
          </cell>
          <cell r="H17">
            <v>5</v>
          </cell>
          <cell r="I17">
            <v>14</v>
          </cell>
          <cell r="J17">
            <v>8</v>
          </cell>
          <cell r="K17">
            <v>20</v>
          </cell>
          <cell r="L17">
            <v>0</v>
          </cell>
          <cell r="M17">
            <v>151</v>
          </cell>
          <cell r="N17">
            <v>241</v>
          </cell>
        </row>
        <row r="19">
          <cell r="C19">
            <v>3</v>
          </cell>
          <cell r="D19">
            <v>10</v>
          </cell>
          <cell r="E19">
            <v>47</v>
          </cell>
          <cell r="F19">
            <v>3</v>
          </cell>
          <cell r="G19">
            <v>2</v>
          </cell>
          <cell r="H19">
            <v>4</v>
          </cell>
          <cell r="I19">
            <v>13</v>
          </cell>
          <cell r="J19">
            <v>8</v>
          </cell>
          <cell r="K19">
            <v>4</v>
          </cell>
          <cell r="L19">
            <v>0</v>
          </cell>
          <cell r="M19">
            <v>1</v>
          </cell>
          <cell r="N19">
            <v>241</v>
          </cell>
        </row>
        <row r="23">
          <cell r="C23">
            <v>231</v>
          </cell>
          <cell r="D23">
            <v>359</v>
          </cell>
          <cell r="E23">
            <v>478</v>
          </cell>
          <cell r="F23">
            <v>237</v>
          </cell>
          <cell r="G23">
            <v>250</v>
          </cell>
          <cell r="H23">
            <v>274</v>
          </cell>
          <cell r="I23">
            <v>264</v>
          </cell>
          <cell r="J23">
            <v>227</v>
          </cell>
          <cell r="K23">
            <v>241</v>
          </cell>
          <cell r="L23">
            <v>192</v>
          </cell>
          <cell r="M23">
            <v>272</v>
          </cell>
          <cell r="N23">
            <v>285</v>
          </cell>
        </row>
        <row r="24">
          <cell r="C24">
            <v>0</v>
          </cell>
          <cell r="D24">
            <v>105</v>
          </cell>
          <cell r="E24">
            <v>275</v>
          </cell>
          <cell r="F24">
            <v>44</v>
          </cell>
          <cell r="G24">
            <v>0</v>
          </cell>
          <cell r="H24">
            <v>0</v>
          </cell>
          <cell r="I24">
            <v>0</v>
          </cell>
          <cell r="J24">
            <v>0</v>
          </cell>
          <cell r="K24">
            <v>0</v>
          </cell>
          <cell r="L24">
            <v>0</v>
          </cell>
          <cell r="M24">
            <v>0</v>
          </cell>
          <cell r="N24">
            <v>0</v>
          </cell>
        </row>
        <row r="26">
          <cell r="C26">
            <v>220</v>
          </cell>
          <cell r="D26">
            <v>240</v>
          </cell>
          <cell r="E26">
            <v>192</v>
          </cell>
          <cell r="F26">
            <v>187</v>
          </cell>
          <cell r="G26">
            <v>235</v>
          </cell>
          <cell r="H26">
            <v>261</v>
          </cell>
          <cell r="I26">
            <v>237</v>
          </cell>
          <cell r="J26">
            <v>204</v>
          </cell>
          <cell r="K26">
            <v>229</v>
          </cell>
          <cell r="L26">
            <v>187</v>
          </cell>
          <cell r="M26">
            <v>243</v>
          </cell>
          <cell r="N26">
            <v>263</v>
          </cell>
        </row>
        <row r="27">
          <cell r="C27">
            <v>0</v>
          </cell>
          <cell r="D27">
            <v>0</v>
          </cell>
          <cell r="E27">
            <v>0</v>
          </cell>
          <cell r="F27">
            <v>0</v>
          </cell>
          <cell r="G27">
            <v>0</v>
          </cell>
          <cell r="H27">
            <v>0</v>
          </cell>
          <cell r="I27">
            <v>0</v>
          </cell>
          <cell r="J27">
            <v>0</v>
          </cell>
          <cell r="K27">
            <v>0</v>
          </cell>
          <cell r="L27">
            <v>0</v>
          </cell>
          <cell r="M27">
            <v>0</v>
          </cell>
          <cell r="N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37"/>
  <sheetViews>
    <sheetView tabSelected="1" view="pageBreakPreview" zoomScaleSheetLayoutView="100" zoomScalePageLayoutView="0" workbookViewId="0" topLeftCell="A1">
      <selection activeCell="J5" sqref="J5"/>
    </sheetView>
  </sheetViews>
  <sheetFormatPr defaultColWidth="9.00390625" defaultRowHeight="13.5"/>
  <cols>
    <col min="1" max="1" width="12.50390625" style="0" customWidth="1"/>
  </cols>
  <sheetData>
    <row r="1" spans="1:5" ht="18.75">
      <c r="A1" s="1"/>
      <c r="B1" s="2"/>
      <c r="C1" s="3" t="s">
        <v>202</v>
      </c>
      <c r="D1" s="4"/>
      <c r="E1" s="4"/>
    </row>
    <row r="2" spans="1:5" ht="13.5">
      <c r="A2" s="1"/>
      <c r="B2" s="1"/>
      <c r="C2" s="1"/>
      <c r="D2" s="1"/>
      <c r="E2" s="1"/>
    </row>
    <row r="3" spans="1:5" ht="13.5">
      <c r="A3" s="1"/>
      <c r="B3" s="1"/>
      <c r="C3" s="1"/>
      <c r="D3" s="1"/>
      <c r="E3" s="1"/>
    </row>
    <row r="4" spans="1:5" ht="13.5">
      <c r="A4" s="1"/>
      <c r="B4" s="144" t="s">
        <v>73</v>
      </c>
      <c r="C4" s="144"/>
      <c r="D4" s="144"/>
      <c r="E4" s="144"/>
    </row>
    <row r="15" spans="1:5" ht="13.5">
      <c r="A15" s="6"/>
      <c r="B15" s="144" t="s">
        <v>74</v>
      </c>
      <c r="C15" s="144"/>
      <c r="D15" s="1"/>
      <c r="E15" s="1"/>
    </row>
    <row r="16" spans="1:5" ht="13.5">
      <c r="A16" s="6"/>
      <c r="B16" s="5"/>
      <c r="C16" s="5"/>
      <c r="D16" s="1"/>
      <c r="E16" s="1"/>
    </row>
    <row r="17" spans="1:5" ht="13.5">
      <c r="A17" s="6" t="s">
        <v>75</v>
      </c>
      <c r="B17" s="2"/>
      <c r="C17" s="2" t="s">
        <v>76</v>
      </c>
      <c r="D17" s="1"/>
      <c r="E17" s="1"/>
    </row>
    <row r="18" spans="1:5" ht="13.5">
      <c r="A18" s="1"/>
      <c r="B18" s="1"/>
      <c r="C18" s="1"/>
      <c r="D18" s="1"/>
      <c r="E18" s="1"/>
    </row>
    <row r="19" spans="1:5" ht="13.5">
      <c r="A19" s="6" t="s">
        <v>77</v>
      </c>
      <c r="B19" s="2"/>
      <c r="C19" s="2" t="s">
        <v>78</v>
      </c>
      <c r="D19" s="1"/>
      <c r="E19" s="1"/>
    </row>
    <row r="20" spans="1:5" ht="13.5">
      <c r="A20" s="1"/>
      <c r="B20" s="1"/>
      <c r="C20" s="1"/>
      <c r="D20" s="1"/>
      <c r="E20" s="1"/>
    </row>
    <row r="21" spans="1:5" ht="13.5">
      <c r="A21" s="6" t="s">
        <v>79</v>
      </c>
      <c r="B21" s="2"/>
      <c r="C21" s="2" t="s">
        <v>80</v>
      </c>
      <c r="D21" s="1"/>
      <c r="E21" s="1"/>
    </row>
    <row r="22" spans="1:5" ht="13.5">
      <c r="A22" s="1"/>
      <c r="B22" s="1"/>
      <c r="C22" s="1"/>
      <c r="D22" s="1"/>
      <c r="E22" s="1"/>
    </row>
    <row r="23" spans="1:5" ht="13.5">
      <c r="A23" s="6" t="s">
        <v>81</v>
      </c>
      <c r="B23" s="2"/>
      <c r="C23" s="2" t="s">
        <v>82</v>
      </c>
      <c r="D23" s="1"/>
      <c r="E23" s="1"/>
    </row>
    <row r="24" spans="1:5" ht="13.5">
      <c r="A24" s="1"/>
      <c r="B24" s="1"/>
      <c r="C24" s="1"/>
      <c r="D24" s="1"/>
      <c r="E24" s="1"/>
    </row>
    <row r="25" spans="1:5" ht="13.5">
      <c r="A25" s="6" t="s">
        <v>196</v>
      </c>
      <c r="B25" s="2"/>
      <c r="C25" s="2" t="s">
        <v>83</v>
      </c>
      <c r="D25" s="1"/>
      <c r="E25" s="1"/>
    </row>
    <row r="26" spans="1:5" ht="13.5">
      <c r="A26" s="1"/>
      <c r="B26" s="1"/>
      <c r="C26" s="1"/>
      <c r="D26" s="1"/>
      <c r="E26" s="1"/>
    </row>
    <row r="27" spans="1:5" ht="13.5">
      <c r="A27" s="6" t="s">
        <v>197</v>
      </c>
      <c r="B27" s="2"/>
      <c r="C27" s="2" t="s">
        <v>84</v>
      </c>
      <c r="D27" s="1"/>
      <c r="E27" s="1"/>
    </row>
    <row r="28" spans="1:5" ht="13.5">
      <c r="A28" s="6"/>
      <c r="B28" s="2"/>
      <c r="C28" s="501" t="s">
        <v>138</v>
      </c>
      <c r="D28" s="1"/>
      <c r="E28" s="1"/>
    </row>
    <row r="29" spans="1:5" ht="13.5">
      <c r="A29" s="1"/>
      <c r="B29" s="1"/>
      <c r="C29" s="1"/>
      <c r="D29" s="1"/>
      <c r="E29" s="1"/>
    </row>
    <row r="30" spans="1:5" ht="13.5">
      <c r="A30" s="6" t="s">
        <v>141</v>
      </c>
      <c r="B30" s="2"/>
      <c r="C30" s="501" t="s">
        <v>139</v>
      </c>
      <c r="D30" s="1"/>
      <c r="E30" s="1"/>
    </row>
    <row r="31" spans="1:5" ht="13.5">
      <c r="A31" s="6" t="s">
        <v>198</v>
      </c>
      <c r="B31" s="2"/>
      <c r="C31" s="501" t="s">
        <v>140</v>
      </c>
      <c r="D31" s="1"/>
      <c r="E31" s="1"/>
    </row>
    <row r="32" spans="1:5" ht="13.5">
      <c r="A32" s="1"/>
      <c r="B32" s="1"/>
      <c r="C32" s="1"/>
      <c r="D32" s="1"/>
      <c r="E32" s="1"/>
    </row>
    <row r="33" spans="1:5" ht="13.5">
      <c r="A33" s="6" t="s">
        <v>142</v>
      </c>
      <c r="B33" s="2"/>
      <c r="C33" s="501" t="s">
        <v>143</v>
      </c>
      <c r="D33" s="1"/>
      <c r="E33" s="1"/>
    </row>
    <row r="34" ht="13.5">
      <c r="A34" s="6" t="s">
        <v>199</v>
      </c>
    </row>
    <row r="35" ht="13.5">
      <c r="A35" s="6"/>
    </row>
    <row r="36" ht="13.5">
      <c r="B36" s="611" t="s">
        <v>160</v>
      </c>
    </row>
    <row r="37" ht="13.5">
      <c r="B37" s="611" t="s">
        <v>162</v>
      </c>
    </row>
  </sheetData>
  <sheetProtection/>
  <printOptions/>
  <pageMargins left="0.75" right="0.75" top="1" bottom="1" header="0.512" footer="0.512"/>
  <pageSetup horizontalDpi="600" verticalDpi="600" orientation="landscape" paperSize="9" scale="98" r:id="rId2"/>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view="pageBreakPreview" zoomScaleSheetLayoutView="100" zoomScalePageLayoutView="0" workbookViewId="0" topLeftCell="A1">
      <pane xSplit="2" ySplit="3" topLeftCell="C28" activePane="bottomRight" state="frozen"/>
      <selection pane="topLeft" activeCell="G17" sqref="G17"/>
      <selection pane="topRight" activeCell="G17" sqref="G17"/>
      <selection pane="bottomLeft" activeCell="G17" sqref="G17"/>
      <selection pane="bottomRight" activeCell="O2" sqref="O2"/>
    </sheetView>
  </sheetViews>
  <sheetFormatPr defaultColWidth="9.00390625" defaultRowHeight="13.5"/>
  <cols>
    <col min="1" max="1" width="13.125" style="170" customWidth="1"/>
    <col min="2" max="15" width="9.00390625" style="170" customWidth="1"/>
    <col min="16" max="16384" width="9.00390625" style="170" customWidth="1"/>
  </cols>
  <sheetData>
    <row r="1" spans="1:15" ht="17.25">
      <c r="A1" s="627"/>
      <c r="B1" s="58" t="s">
        <v>56</v>
      </c>
      <c r="C1" s="58" t="s">
        <v>57</v>
      </c>
      <c r="D1" s="58"/>
      <c r="E1" s="58"/>
      <c r="F1" s="58"/>
      <c r="G1" s="58" t="s">
        <v>203</v>
      </c>
      <c r="H1" s="58"/>
      <c r="I1" s="179"/>
      <c r="J1" s="179"/>
      <c r="K1" s="179"/>
      <c r="L1" s="179"/>
      <c r="M1" s="179"/>
      <c r="N1" s="179"/>
      <c r="O1" s="179"/>
    </row>
    <row r="2" spans="1:15" ht="14.25" thickBot="1">
      <c r="A2" s="226"/>
      <c r="B2" s="179"/>
      <c r="C2" s="179"/>
      <c r="D2" s="179"/>
      <c r="E2" s="179"/>
      <c r="F2" s="179"/>
      <c r="G2" s="179"/>
      <c r="H2" s="179"/>
      <c r="I2" s="179"/>
      <c r="J2" s="179"/>
      <c r="K2" s="179"/>
      <c r="L2" s="179"/>
      <c r="M2" s="179"/>
      <c r="N2" s="179"/>
      <c r="O2" s="891" t="s">
        <v>0</v>
      </c>
    </row>
    <row r="3" spans="1:15" ht="18" thickBot="1">
      <c r="A3" s="123" t="s">
        <v>45</v>
      </c>
      <c r="B3" s="124" t="s">
        <v>46</v>
      </c>
      <c r="C3" s="125" t="s">
        <v>1</v>
      </c>
      <c r="D3" s="126" t="s">
        <v>2</v>
      </c>
      <c r="E3" s="126" t="s">
        <v>3</v>
      </c>
      <c r="F3" s="126" t="s">
        <v>4</v>
      </c>
      <c r="G3" s="126" t="s">
        <v>5</v>
      </c>
      <c r="H3" s="126" t="s">
        <v>6</v>
      </c>
      <c r="I3" s="126" t="s">
        <v>7</v>
      </c>
      <c r="J3" s="126" t="s">
        <v>8</v>
      </c>
      <c r="K3" s="126" t="s">
        <v>9</v>
      </c>
      <c r="L3" s="126" t="s">
        <v>10</v>
      </c>
      <c r="M3" s="126" t="s">
        <v>11</v>
      </c>
      <c r="N3" s="127" t="s">
        <v>12</v>
      </c>
      <c r="O3" s="128" t="s">
        <v>47</v>
      </c>
    </row>
    <row r="4" spans="1:15" ht="13.5" customHeight="1" thickTop="1">
      <c r="A4" s="129"/>
      <c r="B4" s="227" t="s">
        <v>49</v>
      </c>
      <c r="C4" s="671">
        <f>IF(C5="","",SUM(C5:C8))</f>
        <v>68</v>
      </c>
      <c r="D4" s="530">
        <f>IF(D5="","",SUM(D5:D8))</f>
        <v>75</v>
      </c>
      <c r="E4" s="530">
        <f aca="true" t="shared" si="0" ref="E4:N4">IF(E5="","",SUM(E5:E8))</f>
        <v>145</v>
      </c>
      <c r="F4" s="530">
        <f t="shared" si="0"/>
        <v>97</v>
      </c>
      <c r="G4" s="530">
        <v>107</v>
      </c>
      <c r="H4" s="530">
        <f t="shared" si="0"/>
        <v>100</v>
      </c>
      <c r="I4" s="530">
        <f t="shared" si="0"/>
        <v>81</v>
      </c>
      <c r="J4" s="530">
        <f t="shared" si="0"/>
        <v>117</v>
      </c>
      <c r="K4" s="530">
        <f t="shared" si="0"/>
        <v>107</v>
      </c>
      <c r="L4" s="530">
        <f t="shared" si="0"/>
        <v>116</v>
      </c>
      <c r="M4" s="530">
        <f t="shared" si="0"/>
        <v>87</v>
      </c>
      <c r="N4" s="530">
        <f t="shared" si="0"/>
        <v>50</v>
      </c>
      <c r="O4" s="551">
        <f>SUM(C4:N4)</f>
        <v>1150</v>
      </c>
    </row>
    <row r="5" spans="1:15" ht="13.5" customHeight="1">
      <c r="A5" s="130"/>
      <c r="B5" s="228" t="s">
        <v>50</v>
      </c>
      <c r="C5" s="664">
        <v>25</v>
      </c>
      <c r="D5" s="532">
        <v>22</v>
      </c>
      <c r="E5" s="532">
        <v>45</v>
      </c>
      <c r="F5" s="527">
        <v>37</v>
      </c>
      <c r="G5" s="532">
        <v>37</v>
      </c>
      <c r="H5" s="532">
        <v>48</v>
      </c>
      <c r="I5" s="532">
        <v>33</v>
      </c>
      <c r="J5" s="532">
        <v>48</v>
      </c>
      <c r="K5" s="532">
        <v>18</v>
      </c>
      <c r="L5" s="532">
        <v>44</v>
      </c>
      <c r="M5" s="532">
        <v>30</v>
      </c>
      <c r="N5" s="547">
        <v>31</v>
      </c>
      <c r="O5" s="552">
        <f aca="true" t="shared" si="1" ref="O5:O58">SUM(C5:N5)</f>
        <v>418</v>
      </c>
    </row>
    <row r="6" spans="1:15" ht="13.5" customHeight="1">
      <c r="A6" s="131" t="s">
        <v>157</v>
      </c>
      <c r="B6" s="228" t="s">
        <v>51</v>
      </c>
      <c r="C6" s="664">
        <v>41</v>
      </c>
      <c r="D6" s="532">
        <v>38</v>
      </c>
      <c r="E6" s="532">
        <v>81</v>
      </c>
      <c r="F6" s="527">
        <v>48</v>
      </c>
      <c r="G6" s="532">
        <v>45</v>
      </c>
      <c r="H6" s="532">
        <v>35</v>
      </c>
      <c r="I6" s="532">
        <v>30</v>
      </c>
      <c r="J6" s="532">
        <v>46</v>
      </c>
      <c r="K6" s="532">
        <v>80</v>
      </c>
      <c r="L6" s="532">
        <v>53</v>
      </c>
      <c r="M6" s="532">
        <v>40</v>
      </c>
      <c r="N6" s="547">
        <v>6</v>
      </c>
      <c r="O6" s="552">
        <f t="shared" si="1"/>
        <v>543</v>
      </c>
    </row>
    <row r="7" spans="1:15" ht="13.5" customHeight="1">
      <c r="A7" s="132"/>
      <c r="B7" s="228" t="s">
        <v>79</v>
      </c>
      <c r="C7" s="664">
        <v>0</v>
      </c>
      <c r="D7" s="532">
        <v>1</v>
      </c>
      <c r="E7" s="532">
        <v>0</v>
      </c>
      <c r="F7" s="527">
        <v>2</v>
      </c>
      <c r="G7" s="532">
        <v>0</v>
      </c>
      <c r="H7" s="532">
        <v>0</v>
      </c>
      <c r="I7" s="532">
        <v>0</v>
      </c>
      <c r="J7" s="532">
        <v>0</v>
      </c>
      <c r="K7" s="532">
        <v>0</v>
      </c>
      <c r="L7" s="532">
        <v>0</v>
      </c>
      <c r="M7" s="532">
        <v>0</v>
      </c>
      <c r="N7" s="547">
        <v>1</v>
      </c>
      <c r="O7" s="552">
        <f t="shared" si="1"/>
        <v>4</v>
      </c>
    </row>
    <row r="8" spans="1:15" ht="13.5" customHeight="1" thickBot="1">
      <c r="A8" s="133"/>
      <c r="B8" s="229" t="s">
        <v>52</v>
      </c>
      <c r="C8" s="665">
        <v>2</v>
      </c>
      <c r="D8" s="535">
        <v>14</v>
      </c>
      <c r="E8" s="535">
        <v>19</v>
      </c>
      <c r="F8" s="528">
        <v>10</v>
      </c>
      <c r="G8" s="535">
        <v>25</v>
      </c>
      <c r="H8" s="535">
        <v>17</v>
      </c>
      <c r="I8" s="535">
        <v>18</v>
      </c>
      <c r="J8" s="535">
        <v>23</v>
      </c>
      <c r="K8" s="535">
        <v>9</v>
      </c>
      <c r="L8" s="535">
        <v>19</v>
      </c>
      <c r="M8" s="535">
        <v>17</v>
      </c>
      <c r="N8" s="548">
        <v>12</v>
      </c>
      <c r="O8" s="553">
        <f t="shared" si="1"/>
        <v>185</v>
      </c>
    </row>
    <row r="9" spans="1:15" ht="13.5" customHeight="1" thickTop="1">
      <c r="A9" s="916" t="s">
        <v>158</v>
      </c>
      <c r="B9" s="230" t="s">
        <v>49</v>
      </c>
      <c r="C9" s="671">
        <f>IF(C10="","",SUM(C10:C13))</f>
        <v>10</v>
      </c>
      <c r="D9" s="530">
        <f>IF(D10="","",SUM(D10:D13))</f>
        <v>19</v>
      </c>
      <c r="E9" s="530">
        <f aca="true" t="shared" si="2" ref="E9:N9">IF(E10="","",SUM(E10:E13))</f>
        <v>11</v>
      </c>
      <c r="F9" s="530">
        <f t="shared" si="2"/>
        <v>53</v>
      </c>
      <c r="G9" s="530">
        <v>12</v>
      </c>
      <c r="H9" s="530">
        <f t="shared" si="2"/>
        <v>38</v>
      </c>
      <c r="I9" s="530">
        <f t="shared" si="2"/>
        <v>29</v>
      </c>
      <c r="J9" s="530">
        <f t="shared" si="2"/>
        <v>36</v>
      </c>
      <c r="K9" s="530">
        <f t="shared" si="2"/>
        <v>22</v>
      </c>
      <c r="L9" s="530">
        <f t="shared" si="2"/>
        <v>10</v>
      </c>
      <c r="M9" s="530">
        <f t="shared" si="2"/>
        <v>18</v>
      </c>
      <c r="N9" s="530">
        <f t="shared" si="2"/>
        <v>59</v>
      </c>
      <c r="O9" s="551">
        <f t="shared" si="1"/>
        <v>317</v>
      </c>
    </row>
    <row r="10" spans="1:15" ht="13.5" customHeight="1">
      <c r="A10" s="916"/>
      <c r="B10" s="228" t="s">
        <v>50</v>
      </c>
      <c r="C10" s="664">
        <v>10</v>
      </c>
      <c r="D10" s="532">
        <v>15</v>
      </c>
      <c r="E10" s="532">
        <v>11</v>
      </c>
      <c r="F10" s="527">
        <v>17</v>
      </c>
      <c r="G10" s="532">
        <v>12</v>
      </c>
      <c r="H10" s="532">
        <v>22</v>
      </c>
      <c r="I10" s="532">
        <v>12</v>
      </c>
      <c r="J10" s="532">
        <v>16</v>
      </c>
      <c r="K10" s="532">
        <v>11</v>
      </c>
      <c r="L10" s="532">
        <v>10</v>
      </c>
      <c r="M10" s="532">
        <v>15</v>
      </c>
      <c r="N10" s="547">
        <v>17</v>
      </c>
      <c r="O10" s="552">
        <f t="shared" si="1"/>
        <v>168</v>
      </c>
    </row>
    <row r="11" spans="1:15" ht="13.5" customHeight="1">
      <c r="A11" s="916"/>
      <c r="B11" s="228" t="s">
        <v>51</v>
      </c>
      <c r="C11" s="664">
        <v>0</v>
      </c>
      <c r="D11" s="532">
        <v>0</v>
      </c>
      <c r="E11" s="532">
        <v>0</v>
      </c>
      <c r="F11" s="527">
        <v>35</v>
      </c>
      <c r="G11" s="532">
        <v>0</v>
      </c>
      <c r="H11" s="532">
        <v>16</v>
      </c>
      <c r="I11" s="532">
        <v>14</v>
      </c>
      <c r="J11" s="532">
        <v>20</v>
      </c>
      <c r="K11" s="532">
        <v>8</v>
      </c>
      <c r="L11" s="532">
        <v>0</v>
      </c>
      <c r="M11" s="532">
        <v>0</v>
      </c>
      <c r="N11" s="547">
        <v>32</v>
      </c>
      <c r="O11" s="552">
        <f t="shared" si="1"/>
        <v>125</v>
      </c>
    </row>
    <row r="12" spans="1:15" ht="13.5" customHeight="1">
      <c r="A12" s="132"/>
      <c r="B12" s="228" t="s">
        <v>79</v>
      </c>
      <c r="C12" s="664">
        <v>0</v>
      </c>
      <c r="D12" s="532">
        <v>0</v>
      </c>
      <c r="E12" s="532">
        <v>0</v>
      </c>
      <c r="F12" s="527">
        <v>0</v>
      </c>
      <c r="G12" s="532">
        <v>0</v>
      </c>
      <c r="H12" s="532">
        <v>0</v>
      </c>
      <c r="I12" s="532">
        <v>0</v>
      </c>
      <c r="J12" s="532">
        <v>0</v>
      </c>
      <c r="K12" s="532">
        <v>0</v>
      </c>
      <c r="L12" s="532">
        <v>0</v>
      </c>
      <c r="M12" s="532">
        <v>0</v>
      </c>
      <c r="N12" s="547">
        <v>0</v>
      </c>
      <c r="O12" s="552">
        <f t="shared" si="1"/>
        <v>0</v>
      </c>
    </row>
    <row r="13" spans="1:15" ht="13.5" customHeight="1" thickBot="1">
      <c r="A13" s="132"/>
      <c r="B13" s="232" t="s">
        <v>52</v>
      </c>
      <c r="C13" s="665">
        <v>0</v>
      </c>
      <c r="D13" s="535">
        <v>4</v>
      </c>
      <c r="E13" s="535">
        <v>0</v>
      </c>
      <c r="F13" s="528">
        <v>1</v>
      </c>
      <c r="G13" s="535">
        <v>0</v>
      </c>
      <c r="H13" s="535">
        <v>0</v>
      </c>
      <c r="I13" s="535">
        <v>3</v>
      </c>
      <c r="J13" s="535">
        <v>0</v>
      </c>
      <c r="K13" s="535">
        <v>3</v>
      </c>
      <c r="L13" s="535">
        <v>0</v>
      </c>
      <c r="M13" s="535">
        <v>3</v>
      </c>
      <c r="N13" s="548">
        <v>10</v>
      </c>
      <c r="O13" s="553">
        <f t="shared" si="1"/>
        <v>24</v>
      </c>
    </row>
    <row r="14" spans="1:15" ht="13.5" customHeight="1" thickTop="1">
      <c r="A14" s="915" t="s">
        <v>61</v>
      </c>
      <c r="B14" s="227" t="s">
        <v>49</v>
      </c>
      <c r="C14" s="671">
        <f>IF(C15="","",SUM(C15:C18))</f>
        <v>19</v>
      </c>
      <c r="D14" s="530">
        <f>IF(D15="","",SUM(D15:D18))</f>
        <v>18</v>
      </c>
      <c r="E14" s="530">
        <f aca="true" t="shared" si="3" ref="E14:N14">IF(E15="","",SUM(E15:E18))</f>
        <v>14</v>
      </c>
      <c r="F14" s="530">
        <f t="shared" si="3"/>
        <v>15</v>
      </c>
      <c r="G14" s="530">
        <v>24</v>
      </c>
      <c r="H14" s="530">
        <f t="shared" si="3"/>
        <v>30</v>
      </c>
      <c r="I14" s="530">
        <f t="shared" si="3"/>
        <v>12</v>
      </c>
      <c r="J14" s="530">
        <f t="shared" si="3"/>
        <v>23</v>
      </c>
      <c r="K14" s="530">
        <f t="shared" si="3"/>
        <v>16</v>
      </c>
      <c r="L14" s="530">
        <f t="shared" si="3"/>
        <v>12</v>
      </c>
      <c r="M14" s="530">
        <f t="shared" si="3"/>
        <v>18</v>
      </c>
      <c r="N14" s="530">
        <f t="shared" si="3"/>
        <v>26</v>
      </c>
      <c r="O14" s="551">
        <f t="shared" si="1"/>
        <v>227</v>
      </c>
    </row>
    <row r="15" spans="1:15" ht="13.5" customHeight="1">
      <c r="A15" s="916"/>
      <c r="B15" s="228" t="s">
        <v>50</v>
      </c>
      <c r="C15" s="664">
        <v>12</v>
      </c>
      <c r="D15" s="532">
        <v>14</v>
      </c>
      <c r="E15" s="532">
        <v>5</v>
      </c>
      <c r="F15" s="527">
        <v>15</v>
      </c>
      <c r="G15" s="532">
        <v>18</v>
      </c>
      <c r="H15" s="532">
        <v>17</v>
      </c>
      <c r="I15" s="532">
        <v>12</v>
      </c>
      <c r="J15" s="532">
        <v>11</v>
      </c>
      <c r="K15" s="532">
        <v>13</v>
      </c>
      <c r="L15" s="532">
        <v>12</v>
      </c>
      <c r="M15" s="532">
        <v>8</v>
      </c>
      <c r="N15" s="547">
        <v>8</v>
      </c>
      <c r="O15" s="552">
        <f t="shared" si="1"/>
        <v>145</v>
      </c>
    </row>
    <row r="16" spans="1:15" ht="13.5" customHeight="1">
      <c r="A16" s="916"/>
      <c r="B16" s="228" t="s">
        <v>51</v>
      </c>
      <c r="C16" s="664">
        <v>6</v>
      </c>
      <c r="D16" s="532">
        <v>4</v>
      </c>
      <c r="E16" s="532">
        <v>0</v>
      </c>
      <c r="F16" s="527">
        <v>0</v>
      </c>
      <c r="G16" s="532">
        <v>4</v>
      </c>
      <c r="H16" s="532">
        <v>10</v>
      </c>
      <c r="I16" s="532">
        <v>0</v>
      </c>
      <c r="J16" s="532">
        <v>5</v>
      </c>
      <c r="K16" s="532">
        <v>1</v>
      </c>
      <c r="L16" s="532">
        <v>0</v>
      </c>
      <c r="M16" s="532">
        <v>8</v>
      </c>
      <c r="N16" s="547">
        <v>18</v>
      </c>
      <c r="O16" s="552">
        <f t="shared" si="1"/>
        <v>56</v>
      </c>
    </row>
    <row r="17" spans="1:15" ht="13.5" customHeight="1">
      <c r="A17" s="132"/>
      <c r="B17" s="228" t="s">
        <v>79</v>
      </c>
      <c r="C17" s="664">
        <v>0</v>
      </c>
      <c r="D17" s="532">
        <v>0</v>
      </c>
      <c r="E17" s="532">
        <v>0</v>
      </c>
      <c r="F17" s="527">
        <v>0</v>
      </c>
      <c r="G17" s="532">
        <v>0</v>
      </c>
      <c r="H17" s="532">
        <v>0</v>
      </c>
      <c r="I17" s="532">
        <v>0</v>
      </c>
      <c r="J17" s="532">
        <v>1</v>
      </c>
      <c r="K17" s="532">
        <v>0</v>
      </c>
      <c r="L17" s="532">
        <v>0</v>
      </c>
      <c r="M17" s="532">
        <v>0</v>
      </c>
      <c r="N17" s="547">
        <v>0</v>
      </c>
      <c r="O17" s="552">
        <f t="shared" si="1"/>
        <v>1</v>
      </c>
    </row>
    <row r="18" spans="1:15" ht="13.5" customHeight="1" thickBot="1">
      <c r="A18" s="133"/>
      <c r="B18" s="229" t="s">
        <v>52</v>
      </c>
      <c r="C18" s="665">
        <v>1</v>
      </c>
      <c r="D18" s="535">
        <v>0</v>
      </c>
      <c r="E18" s="535">
        <v>9</v>
      </c>
      <c r="F18" s="528">
        <v>0</v>
      </c>
      <c r="G18" s="535">
        <v>2</v>
      </c>
      <c r="H18" s="535">
        <v>3</v>
      </c>
      <c r="I18" s="535">
        <v>0</v>
      </c>
      <c r="J18" s="535">
        <v>6</v>
      </c>
      <c r="K18" s="535">
        <v>2</v>
      </c>
      <c r="L18" s="535">
        <v>0</v>
      </c>
      <c r="M18" s="535">
        <v>2</v>
      </c>
      <c r="N18" s="548">
        <v>0</v>
      </c>
      <c r="O18" s="554">
        <f t="shared" si="1"/>
        <v>25</v>
      </c>
    </row>
    <row r="19" spans="1:15" ht="13.5" customHeight="1" thickTop="1">
      <c r="A19" s="916" t="s">
        <v>96</v>
      </c>
      <c r="B19" s="230" t="s">
        <v>49</v>
      </c>
      <c r="C19" s="669">
        <f>IF(C20="","",SUM(C20:C23))</f>
        <v>37</v>
      </c>
      <c r="D19" s="540">
        <f>IF(D20="","",SUM(D20:D23))</f>
        <v>42</v>
      </c>
      <c r="E19" s="530">
        <f aca="true" t="shared" si="4" ref="E19:K19">IF(E20="","",SUM(E20:E23))</f>
        <v>46</v>
      </c>
      <c r="F19" s="530">
        <f t="shared" si="4"/>
        <v>35</v>
      </c>
      <c r="G19" s="530">
        <v>25</v>
      </c>
      <c r="H19" s="530">
        <f t="shared" si="4"/>
        <v>59</v>
      </c>
      <c r="I19" s="530">
        <f t="shared" si="4"/>
        <v>44</v>
      </c>
      <c r="J19" s="530">
        <f t="shared" si="4"/>
        <v>55</v>
      </c>
      <c r="K19" s="530">
        <f t="shared" si="4"/>
        <v>34</v>
      </c>
      <c r="L19" s="530">
        <f>IF(L20="","",SUM(L20:L23))</f>
        <v>62</v>
      </c>
      <c r="M19" s="530">
        <f>IF(M20="","",SUM(M20:M23))</f>
        <v>32</v>
      </c>
      <c r="N19" s="530">
        <f>IF(N20="","",SUM(N20:N23))</f>
        <v>36</v>
      </c>
      <c r="O19" s="555">
        <f t="shared" si="1"/>
        <v>507</v>
      </c>
    </row>
    <row r="20" spans="1:15" ht="13.5" customHeight="1">
      <c r="A20" s="916"/>
      <c r="B20" s="228" t="s">
        <v>50</v>
      </c>
      <c r="C20" s="664">
        <v>23</v>
      </c>
      <c r="D20" s="532">
        <v>37</v>
      </c>
      <c r="E20" s="532">
        <v>31</v>
      </c>
      <c r="F20" s="532">
        <v>32</v>
      </c>
      <c r="G20" s="532">
        <v>17</v>
      </c>
      <c r="H20" s="532">
        <v>23</v>
      </c>
      <c r="I20" s="532">
        <v>24</v>
      </c>
      <c r="J20" s="532">
        <v>26</v>
      </c>
      <c r="K20" s="532">
        <v>25</v>
      </c>
      <c r="L20" s="532">
        <v>24</v>
      </c>
      <c r="M20" s="532">
        <v>20</v>
      </c>
      <c r="N20" s="547">
        <v>25</v>
      </c>
      <c r="O20" s="552">
        <f t="shared" si="1"/>
        <v>307</v>
      </c>
    </row>
    <row r="21" spans="1:15" ht="13.5" customHeight="1">
      <c r="A21" s="916"/>
      <c r="B21" s="228" t="s">
        <v>51</v>
      </c>
      <c r="C21" s="664">
        <v>8</v>
      </c>
      <c r="D21" s="532">
        <v>0</v>
      </c>
      <c r="E21" s="532">
        <v>14</v>
      </c>
      <c r="F21" s="532">
        <v>0</v>
      </c>
      <c r="G21" s="532">
        <v>7</v>
      </c>
      <c r="H21" s="532">
        <v>32</v>
      </c>
      <c r="I21" s="532">
        <v>8</v>
      </c>
      <c r="J21" s="532">
        <v>20</v>
      </c>
      <c r="K21" s="532">
        <v>0</v>
      </c>
      <c r="L21" s="532">
        <v>29</v>
      </c>
      <c r="M21" s="532">
        <v>10</v>
      </c>
      <c r="N21" s="547">
        <v>0</v>
      </c>
      <c r="O21" s="552">
        <f t="shared" si="1"/>
        <v>128</v>
      </c>
    </row>
    <row r="22" spans="1:15" ht="13.5" customHeight="1">
      <c r="A22" s="132"/>
      <c r="B22" s="228" t="s">
        <v>79</v>
      </c>
      <c r="C22" s="664">
        <v>0</v>
      </c>
      <c r="D22" s="532">
        <v>0</v>
      </c>
      <c r="E22" s="532">
        <v>0</v>
      </c>
      <c r="F22" s="532">
        <v>0</v>
      </c>
      <c r="G22" s="532">
        <v>0</v>
      </c>
      <c r="H22" s="532">
        <v>0</v>
      </c>
      <c r="I22" s="532">
        <v>0</v>
      </c>
      <c r="J22" s="532">
        <v>0</v>
      </c>
      <c r="K22" s="532">
        <v>0</v>
      </c>
      <c r="L22" s="532">
        <v>0</v>
      </c>
      <c r="M22" s="532">
        <v>0</v>
      </c>
      <c r="N22" s="547">
        <v>0</v>
      </c>
      <c r="O22" s="552">
        <f t="shared" si="1"/>
        <v>0</v>
      </c>
    </row>
    <row r="23" spans="1:15" ht="13.5" customHeight="1" thickBot="1">
      <c r="A23" s="133"/>
      <c r="B23" s="229" t="s">
        <v>52</v>
      </c>
      <c r="C23" s="665">
        <v>6</v>
      </c>
      <c r="D23" s="535">
        <v>5</v>
      </c>
      <c r="E23" s="535">
        <v>1</v>
      </c>
      <c r="F23" s="535">
        <v>3</v>
      </c>
      <c r="G23" s="535">
        <v>1</v>
      </c>
      <c r="H23" s="535">
        <v>4</v>
      </c>
      <c r="I23" s="535">
        <v>12</v>
      </c>
      <c r="J23" s="535">
        <v>9</v>
      </c>
      <c r="K23" s="535">
        <v>9</v>
      </c>
      <c r="L23" s="535">
        <v>9</v>
      </c>
      <c r="M23" s="535">
        <v>2</v>
      </c>
      <c r="N23" s="548">
        <v>11</v>
      </c>
      <c r="O23" s="553">
        <f t="shared" si="1"/>
        <v>72</v>
      </c>
    </row>
    <row r="24" spans="1:15" ht="13.5" customHeight="1" thickTop="1">
      <c r="A24" s="132"/>
      <c r="B24" s="227" t="s">
        <v>49</v>
      </c>
      <c r="C24" s="671">
        <f>IF(C25="","",SUM(C25:C28))</f>
        <v>6</v>
      </c>
      <c r="D24" s="530">
        <f>IF(D25="","",SUM(D25:D28))</f>
        <v>20</v>
      </c>
      <c r="E24" s="530">
        <f aca="true" t="shared" si="5" ref="E24:N24">IF(E25="","",SUM(E25:E28))</f>
        <v>15</v>
      </c>
      <c r="F24" s="530">
        <f t="shared" si="5"/>
        <v>26</v>
      </c>
      <c r="G24" s="530">
        <v>21</v>
      </c>
      <c r="H24" s="530">
        <f t="shared" si="5"/>
        <v>23</v>
      </c>
      <c r="I24" s="530">
        <f t="shared" si="5"/>
        <v>30</v>
      </c>
      <c r="J24" s="530">
        <f t="shared" si="5"/>
        <v>36</v>
      </c>
      <c r="K24" s="530">
        <f t="shared" si="5"/>
        <v>22</v>
      </c>
      <c r="L24" s="530">
        <f t="shared" si="5"/>
        <v>18</v>
      </c>
      <c r="M24" s="530">
        <f t="shared" si="5"/>
        <v>15</v>
      </c>
      <c r="N24" s="530">
        <f t="shared" si="5"/>
        <v>14</v>
      </c>
      <c r="O24" s="551">
        <f t="shared" si="1"/>
        <v>246</v>
      </c>
    </row>
    <row r="25" spans="1:15" ht="13.5" customHeight="1">
      <c r="A25" s="132"/>
      <c r="B25" s="228" t="s">
        <v>50</v>
      </c>
      <c r="C25" s="664">
        <v>6</v>
      </c>
      <c r="D25" s="532">
        <v>17</v>
      </c>
      <c r="E25" s="532">
        <v>12</v>
      </c>
      <c r="F25" s="532">
        <v>17</v>
      </c>
      <c r="G25" s="532">
        <v>16</v>
      </c>
      <c r="H25" s="532">
        <v>16</v>
      </c>
      <c r="I25" s="532">
        <v>19</v>
      </c>
      <c r="J25" s="532">
        <v>20</v>
      </c>
      <c r="K25" s="532">
        <v>16</v>
      </c>
      <c r="L25" s="532">
        <v>10</v>
      </c>
      <c r="M25" s="532">
        <v>15</v>
      </c>
      <c r="N25" s="547">
        <v>14</v>
      </c>
      <c r="O25" s="552">
        <f t="shared" si="1"/>
        <v>178</v>
      </c>
    </row>
    <row r="26" spans="1:15" ht="13.5" customHeight="1">
      <c r="A26" s="131" t="s">
        <v>97</v>
      </c>
      <c r="B26" s="228" t="s">
        <v>51</v>
      </c>
      <c r="C26" s="664">
        <v>0</v>
      </c>
      <c r="D26" s="532">
        <v>0</v>
      </c>
      <c r="E26" s="532">
        <v>3</v>
      </c>
      <c r="F26" s="532">
        <v>9</v>
      </c>
      <c r="G26" s="532">
        <v>4</v>
      </c>
      <c r="H26" s="532">
        <v>7</v>
      </c>
      <c r="I26" s="532">
        <v>10</v>
      </c>
      <c r="J26" s="532">
        <v>16</v>
      </c>
      <c r="K26" s="532">
        <v>6</v>
      </c>
      <c r="L26" s="532">
        <v>8</v>
      </c>
      <c r="M26" s="532">
        <v>0</v>
      </c>
      <c r="N26" s="547">
        <v>0</v>
      </c>
      <c r="O26" s="552">
        <f t="shared" si="1"/>
        <v>63</v>
      </c>
    </row>
    <row r="27" spans="1:15" ht="13.5" customHeight="1">
      <c r="A27" s="132"/>
      <c r="B27" s="228" t="s">
        <v>67</v>
      </c>
      <c r="C27" s="664">
        <v>0</v>
      </c>
      <c r="D27" s="532">
        <v>0</v>
      </c>
      <c r="E27" s="532">
        <v>0</v>
      </c>
      <c r="F27" s="532">
        <v>0</v>
      </c>
      <c r="G27" s="532">
        <v>0</v>
      </c>
      <c r="H27" s="532">
        <v>0</v>
      </c>
      <c r="I27" s="532">
        <v>0</v>
      </c>
      <c r="J27" s="532">
        <v>0</v>
      </c>
      <c r="K27" s="532">
        <v>0</v>
      </c>
      <c r="L27" s="532">
        <v>0</v>
      </c>
      <c r="M27" s="532">
        <v>0</v>
      </c>
      <c r="N27" s="547">
        <v>0</v>
      </c>
      <c r="O27" s="552">
        <f t="shared" si="1"/>
        <v>0</v>
      </c>
    </row>
    <row r="28" spans="1:15" ht="13.5" customHeight="1" thickBot="1">
      <c r="A28" s="133"/>
      <c r="B28" s="233" t="s">
        <v>52</v>
      </c>
      <c r="C28" s="665">
        <v>0</v>
      </c>
      <c r="D28" s="535">
        <v>3</v>
      </c>
      <c r="E28" s="535">
        <v>0</v>
      </c>
      <c r="F28" s="535">
        <v>0</v>
      </c>
      <c r="G28" s="535">
        <v>1</v>
      </c>
      <c r="H28" s="535">
        <v>0</v>
      </c>
      <c r="I28" s="535">
        <v>1</v>
      </c>
      <c r="J28" s="535">
        <v>0</v>
      </c>
      <c r="K28" s="535">
        <v>0</v>
      </c>
      <c r="L28" s="535">
        <v>0</v>
      </c>
      <c r="M28" s="535">
        <v>0</v>
      </c>
      <c r="N28" s="548">
        <v>0</v>
      </c>
      <c r="O28" s="553">
        <f t="shared" si="1"/>
        <v>5</v>
      </c>
    </row>
    <row r="29" spans="1:15" ht="13.5" customHeight="1" thickTop="1">
      <c r="A29" s="918" t="s">
        <v>136</v>
      </c>
      <c r="B29" s="227" t="s">
        <v>49</v>
      </c>
      <c r="C29" s="669">
        <f>IF(C30="","",SUM(C30:C33))</f>
        <v>12</v>
      </c>
      <c r="D29" s="540">
        <f>IF(D30="","",SUM(D30:D33))</f>
        <v>13</v>
      </c>
      <c r="E29" s="530">
        <f aca="true" t="shared" si="6" ref="E29:N29">IF(E30="","",SUM(E30:E33))</f>
        <v>8</v>
      </c>
      <c r="F29" s="530">
        <f t="shared" si="6"/>
        <v>6</v>
      </c>
      <c r="G29" s="530">
        <v>10</v>
      </c>
      <c r="H29" s="530">
        <f t="shared" si="6"/>
        <v>17</v>
      </c>
      <c r="I29" s="530">
        <f t="shared" si="6"/>
        <v>6</v>
      </c>
      <c r="J29" s="530">
        <f t="shared" si="6"/>
        <v>6</v>
      </c>
      <c r="K29" s="530">
        <f t="shared" si="6"/>
        <v>13</v>
      </c>
      <c r="L29" s="530">
        <f t="shared" si="6"/>
        <v>4</v>
      </c>
      <c r="M29" s="530">
        <f t="shared" si="6"/>
        <v>14</v>
      </c>
      <c r="N29" s="530">
        <f t="shared" si="6"/>
        <v>6</v>
      </c>
      <c r="O29" s="551">
        <f t="shared" si="1"/>
        <v>115</v>
      </c>
    </row>
    <row r="30" spans="1:15" ht="13.5" customHeight="1">
      <c r="A30" s="919"/>
      <c r="B30" s="228" t="s">
        <v>50</v>
      </c>
      <c r="C30" s="664">
        <v>12</v>
      </c>
      <c r="D30" s="532">
        <v>11</v>
      </c>
      <c r="E30" s="532">
        <v>8</v>
      </c>
      <c r="F30" s="532">
        <v>6</v>
      </c>
      <c r="G30" s="532">
        <v>9</v>
      </c>
      <c r="H30" s="532">
        <v>11</v>
      </c>
      <c r="I30" s="532">
        <v>6</v>
      </c>
      <c r="J30" s="532">
        <v>5</v>
      </c>
      <c r="K30" s="532">
        <v>10</v>
      </c>
      <c r="L30" s="532">
        <v>4</v>
      </c>
      <c r="M30" s="532">
        <v>6</v>
      </c>
      <c r="N30" s="547">
        <v>6</v>
      </c>
      <c r="O30" s="552">
        <f t="shared" si="1"/>
        <v>94</v>
      </c>
    </row>
    <row r="31" spans="1:15" ht="13.5" customHeight="1">
      <c r="A31" s="919"/>
      <c r="B31" s="228" t="s">
        <v>51</v>
      </c>
      <c r="C31" s="664">
        <v>0</v>
      </c>
      <c r="D31" s="532">
        <v>0</v>
      </c>
      <c r="E31" s="532">
        <v>0</v>
      </c>
      <c r="F31" s="532">
        <v>0</v>
      </c>
      <c r="G31" s="532">
        <v>0</v>
      </c>
      <c r="H31" s="532">
        <v>6</v>
      </c>
      <c r="I31" s="532">
        <v>0</v>
      </c>
      <c r="J31" s="532">
        <v>0</v>
      </c>
      <c r="K31" s="532">
        <v>0</v>
      </c>
      <c r="L31" s="532">
        <v>0</v>
      </c>
      <c r="M31" s="532">
        <v>8</v>
      </c>
      <c r="N31" s="547">
        <v>0</v>
      </c>
      <c r="O31" s="552">
        <f t="shared" si="1"/>
        <v>14</v>
      </c>
    </row>
    <row r="32" spans="1:15" ht="13.5" customHeight="1">
      <c r="A32" s="919"/>
      <c r="B32" s="228" t="s">
        <v>67</v>
      </c>
      <c r="C32" s="664">
        <v>0</v>
      </c>
      <c r="D32" s="532">
        <v>0</v>
      </c>
      <c r="E32" s="532">
        <v>0</v>
      </c>
      <c r="F32" s="532">
        <v>0</v>
      </c>
      <c r="G32" s="532">
        <v>0</v>
      </c>
      <c r="H32" s="532">
        <v>0</v>
      </c>
      <c r="I32" s="532">
        <v>0</v>
      </c>
      <c r="J32" s="532">
        <v>1</v>
      </c>
      <c r="K32" s="532">
        <v>0</v>
      </c>
      <c r="L32" s="532">
        <v>0</v>
      </c>
      <c r="M32" s="532">
        <v>0</v>
      </c>
      <c r="N32" s="547">
        <v>0</v>
      </c>
      <c r="O32" s="552">
        <f t="shared" si="1"/>
        <v>1</v>
      </c>
    </row>
    <row r="33" spans="1:15" ht="13.5" customHeight="1" thickBot="1">
      <c r="A33" s="920"/>
      <c r="B33" s="233" t="s">
        <v>52</v>
      </c>
      <c r="C33" s="665">
        <v>0</v>
      </c>
      <c r="D33" s="535">
        <v>2</v>
      </c>
      <c r="E33" s="535">
        <v>0</v>
      </c>
      <c r="F33" s="535">
        <v>0</v>
      </c>
      <c r="G33" s="535">
        <v>1</v>
      </c>
      <c r="H33" s="535">
        <v>0</v>
      </c>
      <c r="I33" s="535">
        <v>0</v>
      </c>
      <c r="J33" s="535">
        <v>0</v>
      </c>
      <c r="K33" s="535">
        <v>3</v>
      </c>
      <c r="L33" s="535">
        <v>0</v>
      </c>
      <c r="M33" s="535">
        <v>0</v>
      </c>
      <c r="N33" s="548">
        <v>0</v>
      </c>
      <c r="O33" s="553">
        <f t="shared" si="1"/>
        <v>6</v>
      </c>
    </row>
    <row r="34" spans="1:15" ht="13.5" customHeight="1" thickTop="1">
      <c r="A34" s="918" t="s">
        <v>137</v>
      </c>
      <c r="B34" s="230" t="s">
        <v>49</v>
      </c>
      <c r="C34" s="669">
        <f>IF(C35="","",SUM(C35:C38))</f>
        <v>34</v>
      </c>
      <c r="D34" s="540">
        <f>IF(D35="","",SUM(D35:D38))</f>
        <v>31</v>
      </c>
      <c r="E34" s="530">
        <f aca="true" t="shared" si="7" ref="E34:N34">IF(E35="","",SUM(E35:E38))</f>
        <v>32</v>
      </c>
      <c r="F34" s="530">
        <f t="shared" si="7"/>
        <v>19</v>
      </c>
      <c r="G34" s="530">
        <v>19</v>
      </c>
      <c r="H34" s="530">
        <f t="shared" si="7"/>
        <v>17</v>
      </c>
      <c r="I34" s="530">
        <f t="shared" si="7"/>
        <v>30</v>
      </c>
      <c r="J34" s="530">
        <f t="shared" si="7"/>
        <v>16</v>
      </c>
      <c r="K34" s="530">
        <f t="shared" si="7"/>
        <v>25</v>
      </c>
      <c r="L34" s="530">
        <f t="shared" si="7"/>
        <v>43</v>
      </c>
      <c r="M34" s="530">
        <f t="shared" si="7"/>
        <v>17</v>
      </c>
      <c r="N34" s="530">
        <f t="shared" si="7"/>
        <v>16</v>
      </c>
      <c r="O34" s="551">
        <f t="shared" si="1"/>
        <v>299</v>
      </c>
    </row>
    <row r="35" spans="1:15" ht="13.5" customHeight="1">
      <c r="A35" s="919"/>
      <c r="B35" s="228" t="s">
        <v>50</v>
      </c>
      <c r="C35" s="664">
        <v>29</v>
      </c>
      <c r="D35" s="532">
        <v>25</v>
      </c>
      <c r="E35" s="532">
        <v>18</v>
      </c>
      <c r="F35" s="532">
        <v>14</v>
      </c>
      <c r="G35" s="532">
        <v>19</v>
      </c>
      <c r="H35" s="532">
        <v>15</v>
      </c>
      <c r="I35" s="532">
        <v>20</v>
      </c>
      <c r="J35" s="532">
        <v>9</v>
      </c>
      <c r="K35" s="532">
        <v>15</v>
      </c>
      <c r="L35" s="532">
        <v>10</v>
      </c>
      <c r="M35" s="532">
        <v>15</v>
      </c>
      <c r="N35" s="547">
        <v>15</v>
      </c>
      <c r="O35" s="552">
        <f t="shared" si="1"/>
        <v>204</v>
      </c>
    </row>
    <row r="36" spans="1:15" ht="13.5" customHeight="1">
      <c r="A36" s="919"/>
      <c r="B36" s="228" t="s">
        <v>51</v>
      </c>
      <c r="C36" s="664">
        <v>2</v>
      </c>
      <c r="D36" s="532">
        <v>3</v>
      </c>
      <c r="E36" s="532">
        <v>8</v>
      </c>
      <c r="F36" s="532">
        <v>4</v>
      </c>
      <c r="G36" s="532">
        <v>0</v>
      </c>
      <c r="H36" s="532">
        <v>0</v>
      </c>
      <c r="I36" s="532">
        <v>9</v>
      </c>
      <c r="J36" s="532">
        <v>2</v>
      </c>
      <c r="K36" s="532">
        <v>6</v>
      </c>
      <c r="L36" s="532">
        <v>33</v>
      </c>
      <c r="M36" s="532">
        <v>1</v>
      </c>
      <c r="N36" s="547">
        <v>0</v>
      </c>
      <c r="O36" s="552">
        <f t="shared" si="1"/>
        <v>68</v>
      </c>
    </row>
    <row r="37" spans="1:15" ht="13.5" customHeight="1">
      <c r="A37" s="919"/>
      <c r="B37" s="228" t="s">
        <v>79</v>
      </c>
      <c r="C37" s="664">
        <v>0</v>
      </c>
      <c r="D37" s="532">
        <v>0</v>
      </c>
      <c r="E37" s="532">
        <v>6</v>
      </c>
      <c r="F37" s="532">
        <v>0</v>
      </c>
      <c r="G37" s="532">
        <v>0</v>
      </c>
      <c r="H37" s="532">
        <v>2</v>
      </c>
      <c r="I37" s="532">
        <v>0</v>
      </c>
      <c r="J37" s="532">
        <v>0</v>
      </c>
      <c r="K37" s="532">
        <v>0</v>
      </c>
      <c r="L37" s="532">
        <v>0</v>
      </c>
      <c r="M37" s="532">
        <v>0</v>
      </c>
      <c r="N37" s="547">
        <v>0</v>
      </c>
      <c r="O37" s="552">
        <f t="shared" si="1"/>
        <v>8</v>
      </c>
    </row>
    <row r="38" spans="1:15" ht="13.5" customHeight="1" thickBot="1">
      <c r="A38" s="920"/>
      <c r="B38" s="232" t="s">
        <v>52</v>
      </c>
      <c r="C38" s="665">
        <v>3</v>
      </c>
      <c r="D38" s="535">
        <v>3</v>
      </c>
      <c r="E38" s="535">
        <v>0</v>
      </c>
      <c r="F38" s="535">
        <v>1</v>
      </c>
      <c r="G38" s="535">
        <v>0</v>
      </c>
      <c r="H38" s="535">
        <v>0</v>
      </c>
      <c r="I38" s="535">
        <v>1</v>
      </c>
      <c r="J38" s="535">
        <v>5</v>
      </c>
      <c r="K38" s="535">
        <v>4</v>
      </c>
      <c r="L38" s="535">
        <v>0</v>
      </c>
      <c r="M38" s="535">
        <v>1</v>
      </c>
      <c r="N38" s="548">
        <v>1</v>
      </c>
      <c r="O38" s="553">
        <f t="shared" si="1"/>
        <v>19</v>
      </c>
    </row>
    <row r="39" spans="1:15" ht="13.5" customHeight="1" thickTop="1">
      <c r="A39" s="915" t="s">
        <v>62</v>
      </c>
      <c r="B39" s="227" t="s">
        <v>49</v>
      </c>
      <c r="C39" s="669">
        <f>IF(C40="","",SUM(C40:C43))</f>
        <v>5</v>
      </c>
      <c r="D39" s="540">
        <f>IF(D40="","",SUM(D40:D43))</f>
        <v>8</v>
      </c>
      <c r="E39" s="530">
        <f aca="true" t="shared" si="8" ref="E39:N39">IF(E40="","",SUM(E40:E43))</f>
        <v>4</v>
      </c>
      <c r="F39" s="530">
        <f t="shared" si="8"/>
        <v>10</v>
      </c>
      <c r="G39" s="530">
        <v>8</v>
      </c>
      <c r="H39" s="530">
        <f t="shared" si="8"/>
        <v>10</v>
      </c>
      <c r="I39" s="530">
        <f t="shared" si="8"/>
        <v>5</v>
      </c>
      <c r="J39" s="530">
        <f t="shared" si="8"/>
        <v>9</v>
      </c>
      <c r="K39" s="530">
        <f t="shared" si="8"/>
        <v>9</v>
      </c>
      <c r="L39" s="530">
        <f t="shared" si="8"/>
        <v>6</v>
      </c>
      <c r="M39" s="530">
        <f t="shared" si="8"/>
        <v>4</v>
      </c>
      <c r="N39" s="530">
        <f t="shared" si="8"/>
        <v>5</v>
      </c>
      <c r="O39" s="551">
        <f t="shared" si="1"/>
        <v>83</v>
      </c>
    </row>
    <row r="40" spans="1:15" ht="13.5" customHeight="1">
      <c r="A40" s="916"/>
      <c r="B40" s="228" t="s">
        <v>50</v>
      </c>
      <c r="C40" s="664">
        <v>5</v>
      </c>
      <c r="D40" s="532">
        <v>8</v>
      </c>
      <c r="E40" s="532">
        <v>4</v>
      </c>
      <c r="F40" s="532">
        <v>10</v>
      </c>
      <c r="G40" s="532">
        <v>3</v>
      </c>
      <c r="H40" s="532">
        <v>10</v>
      </c>
      <c r="I40" s="532">
        <v>5</v>
      </c>
      <c r="J40" s="532">
        <v>3</v>
      </c>
      <c r="K40" s="532">
        <v>9</v>
      </c>
      <c r="L40" s="532">
        <v>6</v>
      </c>
      <c r="M40" s="532">
        <v>3</v>
      </c>
      <c r="N40" s="547">
        <v>5</v>
      </c>
      <c r="O40" s="552">
        <f t="shared" si="1"/>
        <v>71</v>
      </c>
    </row>
    <row r="41" spans="1:15" ht="13.5" customHeight="1">
      <c r="A41" s="916"/>
      <c r="B41" s="228" t="s">
        <v>51</v>
      </c>
      <c r="C41" s="664">
        <v>0</v>
      </c>
      <c r="D41" s="532">
        <v>0</v>
      </c>
      <c r="E41" s="532">
        <v>0</v>
      </c>
      <c r="F41" s="532">
        <v>0</v>
      </c>
      <c r="G41" s="532">
        <v>3</v>
      </c>
      <c r="H41" s="532">
        <v>0</v>
      </c>
      <c r="I41" s="532">
        <v>0</v>
      </c>
      <c r="J41" s="532">
        <v>6</v>
      </c>
      <c r="K41" s="532">
        <v>0</v>
      </c>
      <c r="L41" s="532">
        <v>0</v>
      </c>
      <c r="M41" s="532">
        <v>0</v>
      </c>
      <c r="N41" s="547">
        <v>0</v>
      </c>
      <c r="O41" s="552">
        <f t="shared" si="1"/>
        <v>9</v>
      </c>
    </row>
    <row r="42" spans="1:15" ht="13.5" customHeight="1">
      <c r="A42" s="132"/>
      <c r="B42" s="228" t="s">
        <v>79</v>
      </c>
      <c r="C42" s="664">
        <v>0</v>
      </c>
      <c r="D42" s="532">
        <v>0</v>
      </c>
      <c r="E42" s="532">
        <v>0</v>
      </c>
      <c r="F42" s="532">
        <v>0</v>
      </c>
      <c r="G42" s="532">
        <v>0</v>
      </c>
      <c r="H42" s="532">
        <v>0</v>
      </c>
      <c r="I42" s="532">
        <v>0</v>
      </c>
      <c r="J42" s="532">
        <v>0</v>
      </c>
      <c r="K42" s="532">
        <v>0</v>
      </c>
      <c r="L42" s="532">
        <v>0</v>
      </c>
      <c r="M42" s="532">
        <v>0</v>
      </c>
      <c r="N42" s="547">
        <v>0</v>
      </c>
      <c r="O42" s="552">
        <f t="shared" si="1"/>
        <v>0</v>
      </c>
    </row>
    <row r="43" spans="1:15" ht="13.5" customHeight="1" thickBot="1">
      <c r="A43" s="133"/>
      <c r="B43" s="229" t="s">
        <v>52</v>
      </c>
      <c r="C43" s="665">
        <v>0</v>
      </c>
      <c r="D43" s="535">
        <v>0</v>
      </c>
      <c r="E43" s="535">
        <v>0</v>
      </c>
      <c r="F43" s="535">
        <v>0</v>
      </c>
      <c r="G43" s="535">
        <v>2</v>
      </c>
      <c r="H43" s="535">
        <v>0</v>
      </c>
      <c r="I43" s="535">
        <v>0</v>
      </c>
      <c r="J43" s="535">
        <v>0</v>
      </c>
      <c r="K43" s="535">
        <v>0</v>
      </c>
      <c r="L43" s="535">
        <v>0</v>
      </c>
      <c r="M43" s="535">
        <v>1</v>
      </c>
      <c r="N43" s="548">
        <v>0</v>
      </c>
      <c r="O43" s="553">
        <f t="shared" si="1"/>
        <v>3</v>
      </c>
    </row>
    <row r="44" spans="1:15" ht="13.5" customHeight="1" thickTop="1">
      <c r="A44" s="915" t="s">
        <v>64</v>
      </c>
      <c r="B44" s="227" t="s">
        <v>49</v>
      </c>
      <c r="C44" s="671">
        <f>IF(C45="","",SUM(C45:C48))</f>
        <v>1</v>
      </c>
      <c r="D44" s="530">
        <f>IF(D45="","",SUM(D45:D48))</f>
        <v>1</v>
      </c>
      <c r="E44" s="530">
        <f aca="true" t="shared" si="9" ref="E44:N44">IF(E45="","",SUM(E45:E48))</f>
        <v>0</v>
      </c>
      <c r="F44" s="530">
        <f t="shared" si="9"/>
        <v>4</v>
      </c>
      <c r="G44" s="530">
        <v>1</v>
      </c>
      <c r="H44" s="530">
        <f t="shared" si="9"/>
        <v>0</v>
      </c>
      <c r="I44" s="530">
        <f t="shared" si="9"/>
        <v>1</v>
      </c>
      <c r="J44" s="530">
        <f t="shared" si="9"/>
        <v>2</v>
      </c>
      <c r="K44" s="530">
        <f t="shared" si="9"/>
        <v>2</v>
      </c>
      <c r="L44" s="530">
        <f t="shared" si="9"/>
        <v>2</v>
      </c>
      <c r="M44" s="530">
        <f t="shared" si="9"/>
        <v>5</v>
      </c>
      <c r="N44" s="530">
        <f t="shared" si="9"/>
        <v>1</v>
      </c>
      <c r="O44" s="551">
        <f t="shared" si="1"/>
        <v>20</v>
      </c>
    </row>
    <row r="45" spans="1:15" ht="13.5" customHeight="1">
      <c r="A45" s="917"/>
      <c r="B45" s="228" t="s">
        <v>50</v>
      </c>
      <c r="C45" s="664">
        <v>1</v>
      </c>
      <c r="D45" s="532">
        <v>1</v>
      </c>
      <c r="E45" s="532">
        <v>0</v>
      </c>
      <c r="F45" s="532">
        <v>4</v>
      </c>
      <c r="G45" s="532">
        <v>1</v>
      </c>
      <c r="H45" s="532">
        <v>0</v>
      </c>
      <c r="I45" s="532">
        <v>1</v>
      </c>
      <c r="J45" s="532">
        <v>2</v>
      </c>
      <c r="K45" s="532">
        <v>2</v>
      </c>
      <c r="L45" s="532">
        <v>2</v>
      </c>
      <c r="M45" s="532">
        <v>5</v>
      </c>
      <c r="N45" s="547">
        <v>1</v>
      </c>
      <c r="O45" s="552">
        <f t="shared" si="1"/>
        <v>20</v>
      </c>
    </row>
    <row r="46" spans="1:15" ht="13.5" customHeight="1">
      <c r="A46" s="917"/>
      <c r="B46" s="228" t="s">
        <v>51</v>
      </c>
      <c r="C46" s="664">
        <v>0</v>
      </c>
      <c r="D46" s="532">
        <v>0</v>
      </c>
      <c r="E46" s="532">
        <v>0</v>
      </c>
      <c r="F46" s="532">
        <v>0</v>
      </c>
      <c r="G46" s="532">
        <v>0</v>
      </c>
      <c r="H46" s="532">
        <v>0</v>
      </c>
      <c r="I46" s="532">
        <v>0</v>
      </c>
      <c r="J46" s="532">
        <v>0</v>
      </c>
      <c r="K46" s="532">
        <v>0</v>
      </c>
      <c r="L46" s="532">
        <v>0</v>
      </c>
      <c r="M46" s="532">
        <v>0</v>
      </c>
      <c r="N46" s="547">
        <v>0</v>
      </c>
      <c r="O46" s="552">
        <f t="shared" si="1"/>
        <v>0</v>
      </c>
    </row>
    <row r="47" spans="1:15" ht="13.5" customHeight="1">
      <c r="A47" s="132"/>
      <c r="B47" s="228" t="s">
        <v>79</v>
      </c>
      <c r="C47" s="664">
        <v>0</v>
      </c>
      <c r="D47" s="532">
        <v>0</v>
      </c>
      <c r="E47" s="532">
        <v>0</v>
      </c>
      <c r="F47" s="532">
        <v>0</v>
      </c>
      <c r="G47" s="532">
        <v>0</v>
      </c>
      <c r="H47" s="532">
        <v>0</v>
      </c>
      <c r="I47" s="532">
        <v>0</v>
      </c>
      <c r="J47" s="532">
        <v>0</v>
      </c>
      <c r="K47" s="532">
        <v>0</v>
      </c>
      <c r="L47" s="532">
        <v>0</v>
      </c>
      <c r="M47" s="532">
        <v>0</v>
      </c>
      <c r="N47" s="547">
        <v>0</v>
      </c>
      <c r="O47" s="552">
        <f t="shared" si="1"/>
        <v>0</v>
      </c>
    </row>
    <row r="48" spans="1:15" ht="13.5" customHeight="1" thickBot="1">
      <c r="A48" s="133"/>
      <c r="B48" s="229" t="s">
        <v>52</v>
      </c>
      <c r="C48" s="665">
        <v>0</v>
      </c>
      <c r="D48" s="535">
        <v>0</v>
      </c>
      <c r="E48" s="535">
        <v>0</v>
      </c>
      <c r="F48" s="535">
        <v>0</v>
      </c>
      <c r="G48" s="535">
        <v>0</v>
      </c>
      <c r="H48" s="535">
        <v>0</v>
      </c>
      <c r="I48" s="535">
        <v>0</v>
      </c>
      <c r="J48" s="535">
        <v>0</v>
      </c>
      <c r="K48" s="535">
        <v>0</v>
      </c>
      <c r="L48" s="535">
        <v>0</v>
      </c>
      <c r="M48" s="535">
        <v>0</v>
      </c>
      <c r="N48" s="548">
        <v>0</v>
      </c>
      <c r="O48" s="554">
        <f t="shared" si="1"/>
        <v>0</v>
      </c>
    </row>
    <row r="49" spans="1:15" ht="13.5" customHeight="1" thickTop="1">
      <c r="A49" s="916" t="s">
        <v>63</v>
      </c>
      <c r="B49" s="230" t="s">
        <v>49</v>
      </c>
      <c r="C49" s="669">
        <f>IF(C50="","",SUM(C50:C53))</f>
        <v>16</v>
      </c>
      <c r="D49" s="540">
        <f>IF(D50="","",SUM(D50:D53))</f>
        <v>5</v>
      </c>
      <c r="E49" s="530">
        <f aca="true" t="shared" si="10" ref="E49:N49">IF(E50="","",SUM(E50:E53))</f>
        <v>19</v>
      </c>
      <c r="F49" s="530">
        <f t="shared" si="10"/>
        <v>12</v>
      </c>
      <c r="G49" s="530">
        <v>8</v>
      </c>
      <c r="H49" s="530">
        <f t="shared" si="10"/>
        <v>6</v>
      </c>
      <c r="I49" s="530">
        <f t="shared" si="10"/>
        <v>44</v>
      </c>
      <c r="J49" s="530">
        <f t="shared" si="10"/>
        <v>6</v>
      </c>
      <c r="K49" s="530">
        <f t="shared" si="10"/>
        <v>12</v>
      </c>
      <c r="L49" s="530">
        <f t="shared" si="10"/>
        <v>6</v>
      </c>
      <c r="M49" s="530">
        <f t="shared" si="10"/>
        <v>5</v>
      </c>
      <c r="N49" s="530">
        <f t="shared" si="10"/>
        <v>10</v>
      </c>
      <c r="O49" s="555">
        <f t="shared" si="1"/>
        <v>149</v>
      </c>
    </row>
    <row r="50" spans="1:15" ht="13.5" customHeight="1">
      <c r="A50" s="916"/>
      <c r="B50" s="228" t="s">
        <v>50</v>
      </c>
      <c r="C50" s="664">
        <v>5</v>
      </c>
      <c r="D50" s="532">
        <v>5</v>
      </c>
      <c r="E50" s="532">
        <v>5</v>
      </c>
      <c r="F50" s="532">
        <v>10</v>
      </c>
      <c r="G50" s="532">
        <v>8</v>
      </c>
      <c r="H50" s="532">
        <v>6</v>
      </c>
      <c r="I50" s="532">
        <v>9</v>
      </c>
      <c r="J50" s="532">
        <v>6</v>
      </c>
      <c r="K50" s="532">
        <v>12</v>
      </c>
      <c r="L50" s="532">
        <v>6</v>
      </c>
      <c r="M50" s="532">
        <v>5</v>
      </c>
      <c r="N50" s="547">
        <v>6</v>
      </c>
      <c r="O50" s="552">
        <f t="shared" si="1"/>
        <v>83</v>
      </c>
    </row>
    <row r="51" spans="1:15" ht="13.5" customHeight="1">
      <c r="A51" s="916"/>
      <c r="B51" s="228" t="s">
        <v>51</v>
      </c>
      <c r="C51" s="664">
        <v>10</v>
      </c>
      <c r="D51" s="532">
        <v>0</v>
      </c>
      <c r="E51" s="532">
        <v>14</v>
      </c>
      <c r="F51" s="532">
        <v>0</v>
      </c>
      <c r="G51" s="532">
        <v>0</v>
      </c>
      <c r="H51" s="532">
        <v>0</v>
      </c>
      <c r="I51" s="532">
        <v>35</v>
      </c>
      <c r="J51" s="532">
        <v>0</v>
      </c>
      <c r="K51" s="532">
        <v>0</v>
      </c>
      <c r="L51" s="532">
        <v>0</v>
      </c>
      <c r="M51" s="532">
        <v>0</v>
      </c>
      <c r="N51" s="547">
        <v>4</v>
      </c>
      <c r="O51" s="552">
        <f t="shared" si="1"/>
        <v>63</v>
      </c>
    </row>
    <row r="52" spans="1:15" ht="13.5" customHeight="1">
      <c r="A52" s="132"/>
      <c r="B52" s="228" t="s">
        <v>79</v>
      </c>
      <c r="C52" s="518">
        <v>0</v>
      </c>
      <c r="D52" s="532">
        <v>0</v>
      </c>
      <c r="E52" s="532">
        <v>0</v>
      </c>
      <c r="F52" s="532">
        <v>0</v>
      </c>
      <c r="G52" s="532">
        <v>0</v>
      </c>
      <c r="H52" s="532">
        <v>0</v>
      </c>
      <c r="I52" s="532">
        <v>0</v>
      </c>
      <c r="J52" s="532">
        <v>0</v>
      </c>
      <c r="K52" s="532">
        <v>0</v>
      </c>
      <c r="L52" s="532">
        <v>0</v>
      </c>
      <c r="M52" s="532">
        <v>0</v>
      </c>
      <c r="N52" s="547">
        <v>0</v>
      </c>
      <c r="O52" s="552">
        <f t="shared" si="1"/>
        <v>0</v>
      </c>
    </row>
    <row r="53" spans="1:15" ht="13.5" customHeight="1" thickBot="1">
      <c r="A53" s="132"/>
      <c r="B53" s="232" t="s">
        <v>52</v>
      </c>
      <c r="C53" s="521">
        <v>1</v>
      </c>
      <c r="D53" s="535">
        <v>0</v>
      </c>
      <c r="E53" s="535">
        <v>0</v>
      </c>
      <c r="F53" s="535">
        <v>2</v>
      </c>
      <c r="G53" s="535">
        <v>0</v>
      </c>
      <c r="H53" s="535">
        <v>0</v>
      </c>
      <c r="I53" s="535">
        <v>0</v>
      </c>
      <c r="J53" s="535">
        <v>0</v>
      </c>
      <c r="K53" s="535">
        <v>0</v>
      </c>
      <c r="L53" s="535">
        <v>0</v>
      </c>
      <c r="M53" s="535">
        <v>0</v>
      </c>
      <c r="N53" s="548">
        <v>0</v>
      </c>
      <c r="O53" s="554">
        <f t="shared" si="1"/>
        <v>3</v>
      </c>
    </row>
    <row r="54" spans="1:15" ht="13.5" customHeight="1" thickTop="1">
      <c r="A54" s="915" t="s">
        <v>47</v>
      </c>
      <c r="B54" s="227" t="s">
        <v>49</v>
      </c>
      <c r="C54" s="529">
        <f>IF(C4="","",C49+C44+C39+C34+C29+C24+C19+C14+C9+C4)</f>
        <v>208</v>
      </c>
      <c r="D54" s="530">
        <f>IF(D4="","",D49+D44+D39+D34+D29+D24+D19+D14+D9+D4)</f>
        <v>232</v>
      </c>
      <c r="E54" s="530">
        <f aca="true" t="shared" si="11" ref="E54:N54">IF(E4="","",E49+E44+E39+E34+E29+E24+E19+E14+E9+E4)</f>
        <v>294</v>
      </c>
      <c r="F54" s="530">
        <f t="shared" si="11"/>
        <v>277</v>
      </c>
      <c r="G54" s="530">
        <f>IF(G4="","",G49+G44+G39+G34+G29+G24+G19+G14+G9+G4)</f>
        <v>235</v>
      </c>
      <c r="H54" s="530">
        <f t="shared" si="11"/>
        <v>300</v>
      </c>
      <c r="I54" s="530">
        <f t="shared" si="11"/>
        <v>282</v>
      </c>
      <c r="J54" s="530">
        <f t="shared" si="11"/>
        <v>306</v>
      </c>
      <c r="K54" s="530">
        <f>IF(K4="","",K49+K44+K39+K34+K29+K24+K19+K14+K9+K4)</f>
        <v>262</v>
      </c>
      <c r="L54" s="530">
        <f>IF(L4="","",L49+L44+L39+L34+L29+L24+L19+L14+L9+L4)</f>
        <v>279</v>
      </c>
      <c r="M54" s="530">
        <f>IF(M4="","",M49+M44+M39+M34+M29+M24+M19+M14+M9+M4)</f>
        <v>215</v>
      </c>
      <c r="N54" s="546">
        <f t="shared" si="11"/>
        <v>223</v>
      </c>
      <c r="O54" s="555">
        <f t="shared" si="1"/>
        <v>3113</v>
      </c>
    </row>
    <row r="55" spans="1:15" ht="13.5" customHeight="1">
      <c r="A55" s="916"/>
      <c r="B55" s="228" t="s">
        <v>50</v>
      </c>
      <c r="C55" s="538">
        <f aca="true" t="shared" si="12" ref="C55:D58">IF(C5="","",C50+C45+C40+C35+C30+C25+C20+C15+C10+C5)</f>
        <v>128</v>
      </c>
      <c r="D55" s="540">
        <f t="shared" si="12"/>
        <v>155</v>
      </c>
      <c r="E55" s="540">
        <f aca="true" t="shared" si="13" ref="E55:N55">IF(E5="","",E50+E45+E40+E35+E30+E25+E20+E15+E10+E5)</f>
        <v>139</v>
      </c>
      <c r="F55" s="540">
        <f t="shared" si="13"/>
        <v>162</v>
      </c>
      <c r="G55" s="540">
        <f>IF(G5="","",G50+G45+G40+G35+G30+G25+G20+G15+G10+G5)</f>
        <v>140</v>
      </c>
      <c r="H55" s="540">
        <f t="shared" si="13"/>
        <v>168</v>
      </c>
      <c r="I55" s="540">
        <f t="shared" si="13"/>
        <v>141</v>
      </c>
      <c r="J55" s="540">
        <f t="shared" si="13"/>
        <v>146</v>
      </c>
      <c r="K55" s="540">
        <f t="shared" si="13"/>
        <v>131</v>
      </c>
      <c r="L55" s="540">
        <f t="shared" si="13"/>
        <v>128</v>
      </c>
      <c r="M55" s="540">
        <f>IF(M5="","",M50+M45+M40+M35+M30+M25+M20+M15+M10+M5)</f>
        <v>122</v>
      </c>
      <c r="N55" s="549">
        <f t="shared" si="13"/>
        <v>128</v>
      </c>
      <c r="O55" s="552">
        <f t="shared" si="1"/>
        <v>1688</v>
      </c>
    </row>
    <row r="56" spans="1:15" ht="13.5" customHeight="1">
      <c r="A56" s="916"/>
      <c r="B56" s="228" t="s">
        <v>51</v>
      </c>
      <c r="C56" s="538">
        <f t="shared" si="12"/>
        <v>67</v>
      </c>
      <c r="D56" s="540">
        <f t="shared" si="12"/>
        <v>45</v>
      </c>
      <c r="E56" s="540">
        <f aca="true" t="shared" si="14" ref="E56:N56">IF(E6="","",E51+E46+E41+E36+E31+E26+E21+E16+E11+E6)</f>
        <v>120</v>
      </c>
      <c r="F56" s="540">
        <f t="shared" si="14"/>
        <v>96</v>
      </c>
      <c r="G56" s="540">
        <f>IF(G6="","",G51+G46+G41+G36+G31+G26+G21+G16+G11+G6)</f>
        <v>63</v>
      </c>
      <c r="H56" s="540">
        <f t="shared" si="14"/>
        <v>106</v>
      </c>
      <c r="I56" s="540">
        <f t="shared" si="14"/>
        <v>106</v>
      </c>
      <c r="J56" s="540">
        <f t="shared" si="14"/>
        <v>115</v>
      </c>
      <c r="K56" s="540">
        <f t="shared" si="14"/>
        <v>101</v>
      </c>
      <c r="L56" s="540">
        <f t="shared" si="14"/>
        <v>123</v>
      </c>
      <c r="M56" s="540">
        <f>IF(M6="","",M51+M46+M41+M36+M31+M26+M21+M16+M11+M6)</f>
        <v>67</v>
      </c>
      <c r="N56" s="549">
        <f t="shared" si="14"/>
        <v>60</v>
      </c>
      <c r="O56" s="552">
        <f t="shared" si="1"/>
        <v>1069</v>
      </c>
    </row>
    <row r="57" spans="1:15" ht="13.5" customHeight="1">
      <c r="A57" s="132"/>
      <c r="B57" s="228" t="s">
        <v>79</v>
      </c>
      <c r="C57" s="538">
        <f t="shared" si="12"/>
        <v>0</v>
      </c>
      <c r="D57" s="540">
        <f t="shared" si="12"/>
        <v>1</v>
      </c>
      <c r="E57" s="540">
        <f aca="true" t="shared" si="15" ref="E57:N57">IF(E7="","",E52+E47+E42+E37+E32+E27+E22+E17+E12+E7)</f>
        <v>6</v>
      </c>
      <c r="F57" s="540">
        <f t="shared" si="15"/>
        <v>2</v>
      </c>
      <c r="G57" s="540">
        <f>IF(G7="","",G52+G47+G42+G37+G32+G27+G22+G17+G12+G7)</f>
        <v>0</v>
      </c>
      <c r="H57" s="540">
        <f t="shared" si="15"/>
        <v>2</v>
      </c>
      <c r="I57" s="540">
        <f t="shared" si="15"/>
        <v>0</v>
      </c>
      <c r="J57" s="540">
        <f t="shared" si="15"/>
        <v>2</v>
      </c>
      <c r="K57" s="540">
        <f t="shared" si="15"/>
        <v>0</v>
      </c>
      <c r="L57" s="540">
        <f t="shared" si="15"/>
        <v>0</v>
      </c>
      <c r="M57" s="540">
        <f>IF(M7="","",M52+M47+M42+M37+M32+M27+M22+M17+M12+M7)</f>
        <v>0</v>
      </c>
      <c r="N57" s="549">
        <f t="shared" si="15"/>
        <v>1</v>
      </c>
      <c r="O57" s="552">
        <f t="shared" si="1"/>
        <v>14</v>
      </c>
    </row>
    <row r="58" spans="1:15" ht="13.5" customHeight="1" thickBot="1">
      <c r="A58" s="134"/>
      <c r="B58" s="234" t="s">
        <v>52</v>
      </c>
      <c r="C58" s="542">
        <f t="shared" si="12"/>
        <v>13</v>
      </c>
      <c r="D58" s="543">
        <f t="shared" si="12"/>
        <v>31</v>
      </c>
      <c r="E58" s="543">
        <f aca="true" t="shared" si="16" ref="E58:N58">IF(E8="","",E53+E48+E43+E38+E33+E28+E23+E18+E13+E8)</f>
        <v>29</v>
      </c>
      <c r="F58" s="543">
        <f t="shared" si="16"/>
        <v>17</v>
      </c>
      <c r="G58" s="543">
        <f>IF(G8="","",G53+G48+G43+G38+G33+G28+G23+G18+G13+G8)</f>
        <v>32</v>
      </c>
      <c r="H58" s="543">
        <f t="shared" si="16"/>
        <v>24</v>
      </c>
      <c r="I58" s="543">
        <f t="shared" si="16"/>
        <v>35</v>
      </c>
      <c r="J58" s="543">
        <f t="shared" si="16"/>
        <v>43</v>
      </c>
      <c r="K58" s="543">
        <f t="shared" si="16"/>
        <v>30</v>
      </c>
      <c r="L58" s="543">
        <f t="shared" si="16"/>
        <v>28</v>
      </c>
      <c r="M58" s="543">
        <f>IF(M8="","",M53+M48+M43+M38+M33+M28+M23+M18+M13+M8)</f>
        <v>26</v>
      </c>
      <c r="N58" s="550">
        <f t="shared" si="16"/>
        <v>34</v>
      </c>
      <c r="O58" s="556">
        <f t="shared" si="1"/>
        <v>342</v>
      </c>
    </row>
    <row r="59" spans="1:15" ht="13.5" customHeight="1">
      <c r="A59" s="617"/>
      <c r="B59" s="179"/>
      <c r="C59" s="179"/>
      <c r="D59" s="179"/>
      <c r="E59" s="179"/>
      <c r="F59" s="179"/>
      <c r="G59" s="179"/>
      <c r="H59" s="179"/>
      <c r="I59" s="179"/>
      <c r="J59" s="179"/>
      <c r="K59" s="179"/>
      <c r="L59" s="235"/>
      <c r="M59" s="235"/>
      <c r="N59" s="235"/>
      <c r="O59" s="622" t="s">
        <v>161</v>
      </c>
    </row>
    <row r="60" spans="1:15" ht="13.5">
      <c r="A60" s="226"/>
      <c r="B60" s="179"/>
      <c r="C60" s="179"/>
      <c r="D60" s="179"/>
      <c r="E60" s="179"/>
      <c r="F60" s="179"/>
      <c r="G60" s="179"/>
      <c r="H60" s="179"/>
      <c r="I60" s="179"/>
      <c r="J60" s="179"/>
      <c r="K60" s="179"/>
      <c r="L60" s="179"/>
      <c r="M60" s="179"/>
      <c r="N60" s="179"/>
      <c r="O60" s="179"/>
    </row>
    <row r="61" spans="1:15" ht="13.5">
      <c r="A61" s="226"/>
      <c r="B61" s="179"/>
      <c r="C61" s="179"/>
      <c r="D61" s="179"/>
      <c r="E61" s="179"/>
      <c r="F61" s="179"/>
      <c r="G61" s="179"/>
      <c r="H61" s="179"/>
      <c r="I61" s="179"/>
      <c r="J61" s="179"/>
      <c r="K61" s="179"/>
      <c r="L61" s="179"/>
      <c r="M61" s="179"/>
      <c r="N61" s="179"/>
      <c r="O61" s="179"/>
    </row>
    <row r="62" spans="1:15" ht="13.5">
      <c r="A62" s="226"/>
      <c r="B62" s="179"/>
      <c r="C62" s="179"/>
      <c r="D62" s="179"/>
      <c r="E62" s="179"/>
      <c r="F62" s="179"/>
      <c r="G62" s="179"/>
      <c r="H62" s="179"/>
      <c r="I62" s="179"/>
      <c r="J62" s="179"/>
      <c r="K62" s="179"/>
      <c r="L62" s="179"/>
      <c r="M62" s="179"/>
      <c r="N62" s="179"/>
      <c r="O62" s="179"/>
    </row>
    <row r="63" spans="1:15" ht="13.5">
      <c r="A63" s="226"/>
      <c r="B63" s="179"/>
      <c r="C63" s="179"/>
      <c r="D63" s="179"/>
      <c r="E63" s="179"/>
      <c r="F63" s="179"/>
      <c r="G63" s="179"/>
      <c r="H63" s="179"/>
      <c r="I63" s="179"/>
      <c r="J63" s="179"/>
      <c r="K63" s="179"/>
      <c r="L63" s="179"/>
      <c r="M63" s="179"/>
      <c r="N63" s="179"/>
      <c r="O63" s="179"/>
    </row>
    <row r="64" spans="1:15" ht="13.5">
      <c r="A64" s="226"/>
      <c r="B64" s="179"/>
      <c r="C64" s="179"/>
      <c r="D64" s="179"/>
      <c r="E64" s="179"/>
      <c r="F64" s="179"/>
      <c r="G64" s="179"/>
      <c r="H64" s="179"/>
      <c r="I64" s="179"/>
      <c r="J64" s="179"/>
      <c r="K64" s="179"/>
      <c r="L64" s="179"/>
      <c r="M64" s="179"/>
      <c r="N64" s="179"/>
      <c r="O64" s="179"/>
    </row>
    <row r="65" spans="1:15" ht="13.5">
      <c r="A65" s="226"/>
      <c r="B65" s="226"/>
      <c r="C65" s="226"/>
      <c r="D65" s="226"/>
      <c r="E65" s="226"/>
      <c r="F65" s="226"/>
      <c r="G65" s="226"/>
      <c r="H65" s="226"/>
      <c r="I65" s="226"/>
      <c r="J65" s="226"/>
      <c r="K65" s="226"/>
      <c r="L65" s="226"/>
      <c r="M65" s="226"/>
      <c r="N65" s="226"/>
      <c r="O65" s="226"/>
    </row>
    <row r="66" spans="1:15" ht="13.5">
      <c r="A66" s="226"/>
      <c r="B66" s="226"/>
      <c r="C66" s="226"/>
      <c r="D66" s="226"/>
      <c r="E66" s="226"/>
      <c r="F66" s="226"/>
      <c r="G66" s="226"/>
      <c r="H66" s="226"/>
      <c r="I66" s="226"/>
      <c r="J66" s="226"/>
      <c r="K66" s="226"/>
      <c r="L66" s="226"/>
      <c r="M66" s="226"/>
      <c r="N66" s="226"/>
      <c r="O66" s="226"/>
    </row>
    <row r="67" spans="1:15" ht="13.5">
      <c r="A67" s="226"/>
      <c r="B67" s="226"/>
      <c r="C67" s="226"/>
      <c r="D67" s="226"/>
      <c r="E67" s="226"/>
      <c r="F67" s="226"/>
      <c r="G67" s="226"/>
      <c r="H67" s="226"/>
      <c r="I67" s="226"/>
      <c r="J67" s="226"/>
      <c r="K67" s="226"/>
      <c r="L67" s="226"/>
      <c r="M67" s="226"/>
      <c r="N67" s="226"/>
      <c r="O67" s="226"/>
    </row>
    <row r="68" spans="1:15" ht="13.5">
      <c r="A68" s="226"/>
      <c r="B68" s="226"/>
      <c r="C68" s="226"/>
      <c r="D68" s="226"/>
      <c r="E68" s="226"/>
      <c r="F68" s="226"/>
      <c r="G68" s="226"/>
      <c r="H68" s="226"/>
      <c r="I68" s="226"/>
      <c r="J68" s="226"/>
      <c r="K68" s="226"/>
      <c r="L68" s="226"/>
      <c r="M68" s="226"/>
      <c r="N68" s="226"/>
      <c r="O68" s="226"/>
    </row>
    <row r="69" spans="1:15" ht="13.5">
      <c r="A69" s="226"/>
      <c r="B69" s="226"/>
      <c r="C69" s="226"/>
      <c r="D69" s="226"/>
      <c r="E69" s="226"/>
      <c r="F69" s="226"/>
      <c r="G69" s="226"/>
      <c r="H69" s="226"/>
      <c r="I69" s="226"/>
      <c r="J69" s="226"/>
      <c r="K69" s="226"/>
      <c r="L69" s="226"/>
      <c r="M69" s="226"/>
      <c r="N69" s="226"/>
      <c r="O69" s="226"/>
    </row>
    <row r="70" spans="1:15" ht="13.5">
      <c r="A70" s="226"/>
      <c r="B70" s="226"/>
      <c r="C70" s="226"/>
      <c r="D70" s="226"/>
      <c r="E70" s="226"/>
      <c r="F70" s="226"/>
      <c r="G70" s="226"/>
      <c r="H70" s="226"/>
      <c r="I70" s="226"/>
      <c r="J70" s="226"/>
      <c r="K70" s="226"/>
      <c r="L70" s="226"/>
      <c r="M70" s="226"/>
      <c r="N70" s="226"/>
      <c r="O70" s="226"/>
    </row>
    <row r="71" spans="1:15" ht="13.5">
      <c r="A71" s="226"/>
      <c r="B71" s="226"/>
      <c r="C71" s="226"/>
      <c r="D71" s="226"/>
      <c r="E71" s="226"/>
      <c r="F71" s="226"/>
      <c r="G71" s="226"/>
      <c r="H71" s="226"/>
      <c r="I71" s="226"/>
      <c r="J71" s="226"/>
      <c r="K71" s="226"/>
      <c r="L71" s="226"/>
      <c r="M71" s="226"/>
      <c r="N71" s="226"/>
      <c r="O71" s="226"/>
    </row>
    <row r="72" spans="1:15" ht="13.5">
      <c r="A72" s="226"/>
      <c r="B72" s="226"/>
      <c r="C72" s="226"/>
      <c r="D72" s="226"/>
      <c r="E72" s="226"/>
      <c r="F72" s="226"/>
      <c r="G72" s="226"/>
      <c r="H72" s="226"/>
      <c r="I72" s="226"/>
      <c r="J72" s="226"/>
      <c r="K72" s="226"/>
      <c r="L72" s="226"/>
      <c r="M72" s="226"/>
      <c r="N72" s="226"/>
      <c r="O72" s="226"/>
    </row>
    <row r="73" spans="1:15" ht="13.5">
      <c r="A73" s="226"/>
      <c r="B73" s="226"/>
      <c r="C73" s="226"/>
      <c r="D73" s="226"/>
      <c r="E73" s="226"/>
      <c r="F73" s="226"/>
      <c r="G73" s="226"/>
      <c r="H73" s="226"/>
      <c r="I73" s="226"/>
      <c r="J73" s="226"/>
      <c r="K73" s="226"/>
      <c r="L73" s="226"/>
      <c r="M73" s="226"/>
      <c r="N73" s="226"/>
      <c r="O73" s="226"/>
    </row>
    <row r="74" spans="1:15" ht="13.5">
      <c r="A74" s="226"/>
      <c r="B74" s="226"/>
      <c r="C74" s="226"/>
      <c r="D74" s="226"/>
      <c r="E74" s="226"/>
      <c r="F74" s="226"/>
      <c r="G74" s="226"/>
      <c r="H74" s="226"/>
      <c r="I74" s="226"/>
      <c r="J74" s="226"/>
      <c r="K74" s="226"/>
      <c r="L74" s="226"/>
      <c r="M74" s="226"/>
      <c r="N74" s="226"/>
      <c r="O74" s="226"/>
    </row>
    <row r="75" spans="1:15" ht="13.5">
      <c r="A75" s="226"/>
      <c r="B75" s="226"/>
      <c r="C75" s="226"/>
      <c r="D75" s="226"/>
      <c r="E75" s="226"/>
      <c r="F75" s="226"/>
      <c r="G75" s="226"/>
      <c r="H75" s="226"/>
      <c r="I75" s="226"/>
      <c r="J75" s="226"/>
      <c r="K75" s="226"/>
      <c r="L75" s="226"/>
      <c r="M75" s="226"/>
      <c r="N75" s="226"/>
      <c r="O75" s="226"/>
    </row>
    <row r="76" spans="1:15" ht="13.5">
      <c r="A76" s="226"/>
      <c r="B76" s="226"/>
      <c r="C76" s="226"/>
      <c r="D76" s="226"/>
      <c r="E76" s="226"/>
      <c r="F76" s="226"/>
      <c r="G76" s="226"/>
      <c r="H76" s="226"/>
      <c r="I76" s="226"/>
      <c r="J76" s="226"/>
      <c r="K76" s="226"/>
      <c r="L76" s="226"/>
      <c r="M76" s="226"/>
      <c r="N76" s="226"/>
      <c r="O76" s="226"/>
    </row>
    <row r="77" spans="1:15" ht="13.5">
      <c r="A77" s="226"/>
      <c r="B77" s="226"/>
      <c r="C77" s="226"/>
      <c r="D77" s="226"/>
      <c r="E77" s="226"/>
      <c r="F77" s="226"/>
      <c r="G77" s="226"/>
      <c r="H77" s="226"/>
      <c r="I77" s="226"/>
      <c r="J77" s="226"/>
      <c r="K77" s="226"/>
      <c r="L77" s="226"/>
      <c r="M77" s="226"/>
      <c r="N77" s="226"/>
      <c r="O77" s="226"/>
    </row>
    <row r="78" spans="1:15" ht="13.5">
      <c r="A78" s="226"/>
      <c r="B78" s="226"/>
      <c r="C78" s="226"/>
      <c r="D78" s="226"/>
      <c r="E78" s="226"/>
      <c r="F78" s="226"/>
      <c r="G78" s="226"/>
      <c r="H78" s="226"/>
      <c r="I78" s="226"/>
      <c r="J78" s="226"/>
      <c r="K78" s="226"/>
      <c r="L78" s="226"/>
      <c r="M78" s="226"/>
      <c r="N78" s="226"/>
      <c r="O78" s="226"/>
    </row>
  </sheetData>
  <sheetProtection/>
  <mergeCells count="9">
    <mergeCell ref="A54:A56"/>
    <mergeCell ref="A39:A41"/>
    <mergeCell ref="A49:A51"/>
    <mergeCell ref="A44:A46"/>
    <mergeCell ref="A9:A11"/>
    <mergeCell ref="A19:A21"/>
    <mergeCell ref="A29:A33"/>
    <mergeCell ref="A34:A38"/>
    <mergeCell ref="A14:A16"/>
  </mergeCells>
  <printOptions/>
  <pageMargins left="0.75" right="0.75" top="0.33" bottom="0.49" header="0.2" footer="0.2"/>
  <pageSetup horizontalDpi="600" verticalDpi="600" orientation="portrait" paperSize="9" scale="62"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view="pageBreakPreview" zoomScaleSheetLayoutView="100" workbookViewId="0" topLeftCell="A1">
      <pane xSplit="2" ySplit="4" topLeftCell="C5" activePane="bottomRight" state="frozen"/>
      <selection pane="topLeft" activeCell="G17" sqref="G17"/>
      <selection pane="topRight" activeCell="G17" sqref="G17"/>
      <selection pane="bottomLeft" activeCell="G17" sqref="G17"/>
      <selection pane="bottomRight" activeCell="O3" sqref="O3"/>
    </sheetView>
  </sheetViews>
  <sheetFormatPr defaultColWidth="9.00390625" defaultRowHeight="13.5"/>
  <cols>
    <col min="1" max="1" width="10.75390625" style="170" customWidth="1"/>
    <col min="2" max="16384" width="9.00390625" style="170" customWidth="1"/>
  </cols>
  <sheetData>
    <row r="1" spans="1:15" ht="17.25">
      <c r="A1" s="626"/>
      <c r="B1" s="236"/>
      <c r="C1" s="135"/>
      <c r="D1" s="135"/>
      <c r="E1" s="135"/>
      <c r="F1" s="58" t="s">
        <v>98</v>
      </c>
      <c r="G1" s="58"/>
      <c r="H1" s="58"/>
      <c r="I1" s="179"/>
      <c r="J1" s="58" t="s">
        <v>207</v>
      </c>
      <c r="K1" s="58"/>
      <c r="L1" s="179"/>
      <c r="M1" s="179"/>
      <c r="N1" s="179"/>
      <c r="O1" s="179"/>
    </row>
    <row r="2" spans="1:15" ht="13.5">
      <c r="A2" s="237"/>
      <c r="B2" s="237"/>
      <c r="C2" s="237"/>
      <c r="D2" s="237"/>
      <c r="E2" s="237"/>
      <c r="F2" s="237"/>
      <c r="G2" s="237"/>
      <c r="H2" s="237"/>
      <c r="I2" s="237"/>
      <c r="J2" s="237"/>
      <c r="K2" s="237"/>
      <c r="L2" s="237"/>
      <c r="M2" s="237"/>
      <c r="N2" s="237"/>
      <c r="O2" s="237"/>
    </row>
    <row r="3" spans="1:15" ht="14.25" thickBot="1">
      <c r="A3" s="237"/>
      <c r="B3" s="238"/>
      <c r="C3" s="179"/>
      <c r="D3" s="179"/>
      <c r="E3" s="179"/>
      <c r="F3" s="179" t="s">
        <v>122</v>
      </c>
      <c r="G3" s="179"/>
      <c r="H3" s="179"/>
      <c r="I3" s="179"/>
      <c r="J3" s="179"/>
      <c r="K3" s="179"/>
      <c r="L3" s="179"/>
      <c r="M3" s="179"/>
      <c r="N3" s="179" t="s">
        <v>123</v>
      </c>
      <c r="O3" s="891" t="s">
        <v>0</v>
      </c>
    </row>
    <row r="4" spans="1:15" ht="14.25" thickBot="1">
      <c r="A4" s="162"/>
      <c r="B4" s="163"/>
      <c r="C4" s="136" t="s">
        <v>1</v>
      </c>
      <c r="D4" s="137" t="s">
        <v>2</v>
      </c>
      <c r="E4" s="137" t="s">
        <v>3</v>
      </c>
      <c r="F4" s="137" t="s">
        <v>99</v>
      </c>
      <c r="G4" s="137" t="s">
        <v>5</v>
      </c>
      <c r="H4" s="137" t="s">
        <v>6</v>
      </c>
      <c r="I4" s="137" t="s">
        <v>7</v>
      </c>
      <c r="J4" s="137" t="s">
        <v>100</v>
      </c>
      <c r="K4" s="137" t="s">
        <v>9</v>
      </c>
      <c r="L4" s="137" t="s">
        <v>10</v>
      </c>
      <c r="M4" s="138" t="s">
        <v>11</v>
      </c>
      <c r="N4" s="138" t="s">
        <v>12</v>
      </c>
      <c r="O4" s="142" t="s">
        <v>13</v>
      </c>
    </row>
    <row r="5" spans="1:15" ht="15" thickTop="1">
      <c r="A5" s="139"/>
      <c r="B5" s="239" t="s">
        <v>124</v>
      </c>
      <c r="C5" s="530">
        <f>IF(C6="","",SUM(C6:C9))</f>
        <v>1540</v>
      </c>
      <c r="D5" s="530">
        <f aca="true" t="shared" si="0" ref="D5:K5">IF(D6="","",SUM(D6:D9))</f>
        <v>1878</v>
      </c>
      <c r="E5" s="546">
        <f t="shared" si="0"/>
        <v>1701</v>
      </c>
      <c r="F5" s="546">
        <f>IF(F6="","",SUM(F6:F9))</f>
        <v>2053</v>
      </c>
      <c r="G5" s="530">
        <v>1709</v>
      </c>
      <c r="H5" s="530">
        <f t="shared" si="0"/>
        <v>2053</v>
      </c>
      <c r="I5" s="530">
        <f t="shared" si="0"/>
        <v>1872</v>
      </c>
      <c r="J5" s="530">
        <f t="shared" si="0"/>
        <v>1779</v>
      </c>
      <c r="K5" s="530">
        <f t="shared" si="0"/>
        <v>1885</v>
      </c>
      <c r="L5" s="530">
        <f>IF(L6="","",SUM(L6:L9))</f>
        <v>1369</v>
      </c>
      <c r="M5" s="530">
        <f>IF(M6="","",SUM(M6:M9))</f>
        <v>1776</v>
      </c>
      <c r="N5" s="530">
        <f>IF(N6="","",SUM(N6:N9))</f>
        <v>1279</v>
      </c>
      <c r="O5" s="558">
        <f>IF(SUM(C5:N5)="","",SUM(C5:N5))</f>
        <v>20894</v>
      </c>
    </row>
    <row r="6" spans="1:15" ht="14.25">
      <c r="A6" s="140"/>
      <c r="B6" s="240" t="s">
        <v>65</v>
      </c>
      <c r="C6" s="532">
        <f>IF(C10="","",SUM(C11,C17,C23,C29,C35))</f>
        <v>711</v>
      </c>
      <c r="D6" s="532">
        <f aca="true" t="shared" si="1" ref="D6:K6">IF(D10="","",SUM(D11,D17,D23,D29,D35))</f>
        <v>800</v>
      </c>
      <c r="E6" s="532">
        <f t="shared" si="1"/>
        <v>768</v>
      </c>
      <c r="F6" s="547">
        <f>IF(F10="","",SUM(F11,F17,F23,F29,F35))</f>
        <v>894</v>
      </c>
      <c r="G6" s="532">
        <v>737</v>
      </c>
      <c r="H6" s="532">
        <v>871</v>
      </c>
      <c r="I6" s="532">
        <f t="shared" si="1"/>
        <v>817</v>
      </c>
      <c r="J6" s="532">
        <f t="shared" si="1"/>
        <v>790</v>
      </c>
      <c r="K6" s="532">
        <f t="shared" si="1"/>
        <v>859</v>
      </c>
      <c r="L6" s="532">
        <f>IF(L10="","",SUM(L11,L17,L23,L29,L35))</f>
        <v>676</v>
      </c>
      <c r="M6" s="532">
        <f>IF(M10="","",SUM(M11,M17,M23,M29,M35))</f>
        <v>686</v>
      </c>
      <c r="N6" s="532">
        <f>IF(N10="","",SUM(N11,N17,N23,N29,N35))</f>
        <v>648</v>
      </c>
      <c r="O6" s="559">
        <f aca="true" t="shared" si="2" ref="O6:O26">IF(SUM(C6:N6)="","",SUM(C6:N6))</f>
        <v>9257</v>
      </c>
    </row>
    <row r="7" spans="1:15" ht="14.25">
      <c r="A7" s="141" t="s">
        <v>101</v>
      </c>
      <c r="B7" s="240" t="s">
        <v>66</v>
      </c>
      <c r="C7" s="532">
        <f>IF(C10="","",SUM(C12,C18,C24,C30,C36))</f>
        <v>606</v>
      </c>
      <c r="D7" s="532">
        <f aca="true" t="shared" si="3" ref="D7:K7">IF(D10="","",SUM(D12,D18,D24,D30,D36))</f>
        <v>816</v>
      </c>
      <c r="E7" s="532">
        <f t="shared" si="3"/>
        <v>525</v>
      </c>
      <c r="F7" s="547">
        <f>IF(F10="","",SUM(F12,F18,F24,F30,F36))</f>
        <v>776</v>
      </c>
      <c r="G7" s="532">
        <v>695</v>
      </c>
      <c r="H7" s="532">
        <v>823</v>
      </c>
      <c r="I7" s="532">
        <f t="shared" si="3"/>
        <v>774</v>
      </c>
      <c r="J7" s="532">
        <f t="shared" si="3"/>
        <v>715</v>
      </c>
      <c r="K7" s="532">
        <f t="shared" si="3"/>
        <v>721</v>
      </c>
      <c r="L7" s="532">
        <f>IF(L10="","",SUM(L12,L18,L24,L30,L36))</f>
        <v>470</v>
      </c>
      <c r="M7" s="532">
        <f>IF(M10="","",SUM(M12,M18,M24,M30,M36))</f>
        <v>517</v>
      </c>
      <c r="N7" s="532">
        <f>IF(N10="","",SUM(N12,N18,N24,N30,N36))</f>
        <v>364</v>
      </c>
      <c r="O7" s="559">
        <f t="shared" si="2"/>
        <v>7802</v>
      </c>
    </row>
    <row r="8" spans="1:15" ht="13.5">
      <c r="A8" s="241"/>
      <c r="B8" s="240" t="s">
        <v>67</v>
      </c>
      <c r="C8" s="532">
        <f>IF(C10="","",SUM(C13,C19,C25,C31,C37))</f>
        <v>4</v>
      </c>
      <c r="D8" s="532">
        <f aca="true" t="shared" si="4" ref="D8:K8">IF(D10="","",SUM(D13,D19,D25,D31,D37))</f>
        <v>5</v>
      </c>
      <c r="E8" s="532">
        <f t="shared" si="4"/>
        <v>6</v>
      </c>
      <c r="F8" s="547">
        <f>IF(F10="","",SUM(F13,F19,F25,F31,F37))</f>
        <v>42</v>
      </c>
      <c r="G8" s="532">
        <v>1</v>
      </c>
      <c r="H8" s="532">
        <v>3</v>
      </c>
      <c r="I8" s="532">
        <f t="shared" si="4"/>
        <v>2</v>
      </c>
      <c r="J8" s="532">
        <f t="shared" si="4"/>
        <v>8</v>
      </c>
      <c r="K8" s="532">
        <f t="shared" si="4"/>
        <v>42</v>
      </c>
      <c r="L8" s="532">
        <f>IF(L10="","",SUM(L13,L19,L25,L31,L37))</f>
        <v>1</v>
      </c>
      <c r="M8" s="532">
        <f>IF(M10="","",SUM(M13,M19,M25,M31,M37))</f>
        <v>2</v>
      </c>
      <c r="N8" s="532">
        <f>IF(N10="","",SUM(N13,N19,N25,N31,N37))</f>
        <v>5</v>
      </c>
      <c r="O8" s="559">
        <f t="shared" si="2"/>
        <v>121</v>
      </c>
    </row>
    <row r="9" spans="1:15" ht="14.25" thickBot="1">
      <c r="A9" s="242"/>
      <c r="B9" s="243" t="s">
        <v>52</v>
      </c>
      <c r="C9" s="535">
        <f>IF(C10="","",SUM(C14,C20,C26,C32,C38))</f>
        <v>219</v>
      </c>
      <c r="D9" s="535">
        <f aca="true" t="shared" si="5" ref="D9:K9">IF(D10="","",SUM(D14,D20,D26,D32,D38))</f>
        <v>257</v>
      </c>
      <c r="E9" s="535">
        <f t="shared" si="5"/>
        <v>402</v>
      </c>
      <c r="F9" s="548">
        <f>IF(F10="","",SUM(F14,F20,F26,F32,F38))</f>
        <v>341</v>
      </c>
      <c r="G9" s="535">
        <v>276</v>
      </c>
      <c r="H9" s="535">
        <v>356</v>
      </c>
      <c r="I9" s="535">
        <f t="shared" si="5"/>
        <v>279</v>
      </c>
      <c r="J9" s="535">
        <f t="shared" si="5"/>
        <v>266</v>
      </c>
      <c r="K9" s="535">
        <f t="shared" si="5"/>
        <v>263</v>
      </c>
      <c r="L9" s="535">
        <f>IF(L10="","",SUM(L14,L20,L26,L32,L38))</f>
        <v>222</v>
      </c>
      <c r="M9" s="535">
        <f>IF(M10="","",SUM(M14,M20,M26,M32,M38))</f>
        <v>571</v>
      </c>
      <c r="N9" s="535">
        <f>IF(N10="","",SUM(N14,N20,N26,N32,N38))</f>
        <v>262</v>
      </c>
      <c r="O9" s="560">
        <f t="shared" si="2"/>
        <v>3714</v>
      </c>
    </row>
    <row r="10" spans="1:15" ht="14.25" customHeight="1" thickTop="1">
      <c r="A10" s="921" t="s">
        <v>195</v>
      </c>
      <c r="B10" s="244" t="s">
        <v>13</v>
      </c>
      <c r="C10" s="561">
        <f>IF(C11="","",SUM(C11:C14))</f>
        <v>1448</v>
      </c>
      <c r="D10" s="561">
        <f>IF(D11="","",SUM(D11:D14))</f>
        <v>1755</v>
      </c>
      <c r="E10" s="562">
        <f aca="true" t="shared" si="6" ref="E10:N10">IF(E11="","",SUM(E11:E14))</f>
        <v>1539</v>
      </c>
      <c r="F10" s="530">
        <f t="shared" si="6"/>
        <v>1905</v>
      </c>
      <c r="G10" s="561">
        <v>1602</v>
      </c>
      <c r="H10" s="561">
        <f t="shared" si="6"/>
        <v>1862</v>
      </c>
      <c r="I10" s="561">
        <f t="shared" si="6"/>
        <v>1685</v>
      </c>
      <c r="J10" s="561">
        <f t="shared" si="6"/>
        <v>1697</v>
      </c>
      <c r="K10" s="561">
        <f t="shared" si="6"/>
        <v>1809</v>
      </c>
      <c r="L10" s="561">
        <f t="shared" si="6"/>
        <v>1271</v>
      </c>
      <c r="M10" s="561">
        <f t="shared" si="6"/>
        <v>1705</v>
      </c>
      <c r="N10" s="561">
        <f t="shared" si="6"/>
        <v>1172</v>
      </c>
      <c r="O10" s="558">
        <f>IF(SUM(C10:N10)="","",SUM(C10:N10))</f>
        <v>19450</v>
      </c>
    </row>
    <row r="11" spans="1:15" ht="13.5" customHeight="1">
      <c r="A11" s="922"/>
      <c r="B11" s="240" t="s">
        <v>65</v>
      </c>
      <c r="C11" s="563">
        <v>654</v>
      </c>
      <c r="D11" s="563">
        <v>720</v>
      </c>
      <c r="E11" s="564">
        <v>699</v>
      </c>
      <c r="F11" s="587">
        <v>809</v>
      </c>
      <c r="G11" s="563">
        <v>674</v>
      </c>
      <c r="H11" s="563">
        <v>805</v>
      </c>
      <c r="I11" s="563">
        <v>748</v>
      </c>
      <c r="J11" s="563">
        <v>737</v>
      </c>
      <c r="K11" s="563">
        <v>810</v>
      </c>
      <c r="L11" s="563">
        <v>625</v>
      </c>
      <c r="M11" s="563">
        <v>642</v>
      </c>
      <c r="N11" s="563">
        <v>603</v>
      </c>
      <c r="O11" s="559">
        <f t="shared" si="2"/>
        <v>8526</v>
      </c>
    </row>
    <row r="12" spans="1:15" ht="13.5" customHeight="1">
      <c r="A12" s="922"/>
      <c r="B12" s="240" t="s">
        <v>66</v>
      </c>
      <c r="C12" s="563">
        <v>606</v>
      </c>
      <c r="D12" s="563">
        <v>815</v>
      </c>
      <c r="E12" s="564">
        <v>523</v>
      </c>
      <c r="F12" s="587">
        <v>772</v>
      </c>
      <c r="G12" s="563">
        <v>693</v>
      </c>
      <c r="H12" s="563">
        <v>803</v>
      </c>
      <c r="I12" s="563">
        <v>689</v>
      </c>
      <c r="J12" s="563">
        <v>715</v>
      </c>
      <c r="K12" s="563">
        <v>721</v>
      </c>
      <c r="L12" s="563">
        <v>470</v>
      </c>
      <c r="M12" s="563">
        <v>517</v>
      </c>
      <c r="N12" s="563">
        <v>349</v>
      </c>
      <c r="O12" s="559">
        <f t="shared" si="2"/>
        <v>7673</v>
      </c>
    </row>
    <row r="13" spans="1:15" ht="13.5">
      <c r="A13" s="922"/>
      <c r="B13" s="240" t="s">
        <v>67</v>
      </c>
      <c r="C13" s="563">
        <v>3</v>
      </c>
      <c r="D13" s="563">
        <v>5</v>
      </c>
      <c r="E13" s="564">
        <v>6</v>
      </c>
      <c r="F13" s="587">
        <v>42</v>
      </c>
      <c r="G13" s="563">
        <v>1</v>
      </c>
      <c r="H13" s="563">
        <v>3</v>
      </c>
      <c r="I13" s="563">
        <v>2</v>
      </c>
      <c r="J13" s="563">
        <v>5</v>
      </c>
      <c r="K13" s="563">
        <v>42</v>
      </c>
      <c r="L13" s="563">
        <v>0</v>
      </c>
      <c r="M13" s="563">
        <v>2</v>
      </c>
      <c r="N13" s="563">
        <v>5</v>
      </c>
      <c r="O13" s="559">
        <f t="shared" si="2"/>
        <v>116</v>
      </c>
    </row>
    <row r="14" spans="1:15" ht="14.25" thickBot="1">
      <c r="A14" s="923"/>
      <c r="B14" s="245" t="s">
        <v>52</v>
      </c>
      <c r="C14" s="565">
        <v>185</v>
      </c>
      <c r="D14" s="565">
        <v>215</v>
      </c>
      <c r="E14" s="566">
        <v>311</v>
      </c>
      <c r="F14" s="588">
        <v>282</v>
      </c>
      <c r="G14" s="565">
        <v>234</v>
      </c>
      <c r="H14" s="565">
        <v>251</v>
      </c>
      <c r="I14" s="565">
        <v>246</v>
      </c>
      <c r="J14" s="565">
        <v>240</v>
      </c>
      <c r="K14" s="565">
        <v>236</v>
      </c>
      <c r="L14" s="565">
        <v>176</v>
      </c>
      <c r="M14" s="565">
        <v>544</v>
      </c>
      <c r="N14" s="661">
        <v>215</v>
      </c>
      <c r="O14" s="560">
        <f t="shared" si="2"/>
        <v>3135</v>
      </c>
    </row>
    <row r="15" spans="1:15" s="246" customFormat="1" ht="15.75" thickBot="1" thickTop="1">
      <c r="A15" s="928" t="s">
        <v>125</v>
      </c>
      <c r="B15" s="929"/>
      <c r="C15" s="567">
        <f>IF(C10="","",C10/C5)</f>
        <v>0.9402597402597402</v>
      </c>
      <c r="D15" s="567">
        <f>IF(D10="","",D10/D5)</f>
        <v>0.9345047923322684</v>
      </c>
      <c r="E15" s="568">
        <f aca="true" t="shared" si="7" ref="E15:K15">IF(E10="","",E10/E5)</f>
        <v>0.9047619047619048</v>
      </c>
      <c r="F15" s="568">
        <f t="shared" si="7"/>
        <v>0.9279103750608865</v>
      </c>
      <c r="G15" s="567">
        <f t="shared" si="7"/>
        <v>0.9373902867173786</v>
      </c>
      <c r="H15" s="567">
        <f t="shared" si="7"/>
        <v>0.9069654164637116</v>
      </c>
      <c r="I15" s="567">
        <f t="shared" si="7"/>
        <v>0.9001068376068376</v>
      </c>
      <c r="J15" s="567">
        <f t="shared" si="7"/>
        <v>0.9539066891512086</v>
      </c>
      <c r="K15" s="567">
        <f t="shared" si="7"/>
        <v>0.9596816976127321</v>
      </c>
      <c r="L15" s="567">
        <f>IF(L10="","",L10/L5)</f>
        <v>0.9284149013878744</v>
      </c>
      <c r="M15" s="567">
        <f>IF(M10="","",M10/M5)</f>
        <v>0.9600225225225225</v>
      </c>
      <c r="N15" s="567">
        <f>IF(N10="","",N10/N5)</f>
        <v>0.9163408913213448</v>
      </c>
      <c r="O15" s="569">
        <f>IF(O10="","",O10/O5)</f>
        <v>0.9308892505025366</v>
      </c>
    </row>
    <row r="16" spans="1:15" ht="14.25" thickTop="1">
      <c r="A16" s="924" t="s">
        <v>68</v>
      </c>
      <c r="B16" s="239" t="s">
        <v>13</v>
      </c>
      <c r="C16" s="570">
        <f>IF(C17="","",SUM(C17:C20))</f>
        <v>0</v>
      </c>
      <c r="D16" s="570">
        <f>IF(D17="","",SUM(D17:D20))</f>
        <v>0</v>
      </c>
      <c r="E16" s="571">
        <f aca="true" t="shared" si="8" ref="E16:N16">IF(E17="","",SUM(E17:E20))</f>
        <v>0</v>
      </c>
      <c r="F16" s="572">
        <f t="shared" si="8"/>
        <v>0</v>
      </c>
      <c r="G16" s="570">
        <v>0</v>
      </c>
      <c r="H16" s="570">
        <f t="shared" si="8"/>
        <v>6</v>
      </c>
      <c r="I16" s="570">
        <f t="shared" si="8"/>
        <v>40</v>
      </c>
      <c r="J16" s="570">
        <f t="shared" si="8"/>
        <v>0</v>
      </c>
      <c r="K16" s="570">
        <f t="shared" si="8"/>
        <v>0</v>
      </c>
      <c r="L16" s="570">
        <f t="shared" si="8"/>
        <v>0</v>
      </c>
      <c r="M16" s="570">
        <f t="shared" si="8"/>
        <v>0</v>
      </c>
      <c r="N16" s="570">
        <f t="shared" si="8"/>
        <v>0</v>
      </c>
      <c r="O16" s="573">
        <f t="shared" si="2"/>
        <v>46</v>
      </c>
    </row>
    <row r="17" spans="1:15" ht="13.5">
      <c r="A17" s="925"/>
      <c r="B17" s="240" t="s">
        <v>65</v>
      </c>
      <c r="C17" s="574">
        <v>0</v>
      </c>
      <c r="D17" s="574">
        <v>0</v>
      </c>
      <c r="E17" s="575">
        <v>0</v>
      </c>
      <c r="F17" s="576">
        <v>0</v>
      </c>
      <c r="G17" s="574">
        <v>0</v>
      </c>
      <c r="H17" s="574">
        <v>0</v>
      </c>
      <c r="I17" s="574">
        <v>0</v>
      </c>
      <c r="J17" s="574">
        <v>0</v>
      </c>
      <c r="K17" s="574">
        <v>0</v>
      </c>
      <c r="L17" s="574">
        <v>0</v>
      </c>
      <c r="M17" s="574">
        <v>0</v>
      </c>
      <c r="N17" s="574">
        <v>0</v>
      </c>
      <c r="O17" s="559">
        <f t="shared" si="2"/>
        <v>0</v>
      </c>
    </row>
    <row r="18" spans="1:15" ht="13.5">
      <c r="A18" s="925"/>
      <c r="B18" s="240" t="s">
        <v>66</v>
      </c>
      <c r="C18" s="574">
        <v>0</v>
      </c>
      <c r="D18" s="574">
        <v>0</v>
      </c>
      <c r="E18" s="575">
        <v>0</v>
      </c>
      <c r="F18" s="576">
        <v>0</v>
      </c>
      <c r="G18" s="574">
        <v>0</v>
      </c>
      <c r="H18" s="574">
        <v>6</v>
      </c>
      <c r="I18" s="574">
        <v>40</v>
      </c>
      <c r="J18" s="574">
        <v>0</v>
      </c>
      <c r="K18" s="574">
        <v>0</v>
      </c>
      <c r="L18" s="574">
        <v>0</v>
      </c>
      <c r="M18" s="574">
        <v>0</v>
      </c>
      <c r="N18" s="574">
        <v>0</v>
      </c>
      <c r="O18" s="559">
        <f t="shared" si="2"/>
        <v>46</v>
      </c>
    </row>
    <row r="19" spans="1:15" ht="13.5">
      <c r="A19" s="241"/>
      <c r="B19" s="240" t="s">
        <v>67</v>
      </c>
      <c r="C19" s="574">
        <v>0</v>
      </c>
      <c r="D19" s="574">
        <v>0</v>
      </c>
      <c r="E19" s="575">
        <v>0</v>
      </c>
      <c r="F19" s="576">
        <v>0</v>
      </c>
      <c r="G19" s="574">
        <v>0</v>
      </c>
      <c r="H19" s="574">
        <v>0</v>
      </c>
      <c r="I19" s="574">
        <v>0</v>
      </c>
      <c r="J19" s="574">
        <v>0</v>
      </c>
      <c r="K19" s="574">
        <v>0</v>
      </c>
      <c r="L19" s="574">
        <v>0</v>
      </c>
      <c r="M19" s="574">
        <v>0</v>
      </c>
      <c r="N19" s="574">
        <v>0</v>
      </c>
      <c r="O19" s="559">
        <f t="shared" si="2"/>
        <v>0</v>
      </c>
    </row>
    <row r="20" spans="1:15" ht="14.25" thickBot="1">
      <c r="A20" s="241"/>
      <c r="B20" s="245" t="s">
        <v>52</v>
      </c>
      <c r="C20" s="577">
        <v>0</v>
      </c>
      <c r="D20" s="577">
        <v>0</v>
      </c>
      <c r="E20" s="578">
        <v>0</v>
      </c>
      <c r="F20" s="579">
        <v>0</v>
      </c>
      <c r="G20" s="577">
        <v>0</v>
      </c>
      <c r="H20" s="577">
        <v>0</v>
      </c>
      <c r="I20" s="577">
        <v>0</v>
      </c>
      <c r="J20" s="577">
        <v>0</v>
      </c>
      <c r="K20" s="577">
        <v>0</v>
      </c>
      <c r="L20" s="577">
        <v>0</v>
      </c>
      <c r="M20" s="577">
        <v>0</v>
      </c>
      <c r="N20" s="577">
        <v>0</v>
      </c>
      <c r="O20" s="580">
        <f t="shared" si="2"/>
        <v>0</v>
      </c>
    </row>
    <row r="21" spans="1:16" s="246" customFormat="1" ht="15.75" thickBot="1" thickTop="1">
      <c r="A21" s="928" t="s">
        <v>125</v>
      </c>
      <c r="B21" s="929"/>
      <c r="C21" s="567">
        <f>IF(C16="","",C16/C5)</f>
        <v>0</v>
      </c>
      <c r="D21" s="567">
        <f>IF(D16="","",D16/D5)</f>
        <v>0</v>
      </c>
      <c r="E21" s="568">
        <f aca="true" t="shared" si="9" ref="E21:K21">IF(E16="","",E16/E5)</f>
        <v>0</v>
      </c>
      <c r="F21" s="568">
        <f t="shared" si="9"/>
        <v>0</v>
      </c>
      <c r="G21" s="567">
        <f t="shared" si="9"/>
        <v>0</v>
      </c>
      <c r="H21" s="567">
        <f t="shared" si="9"/>
        <v>0.0029225523623964927</v>
      </c>
      <c r="I21" s="567">
        <f t="shared" si="9"/>
        <v>0.021367521367521368</v>
      </c>
      <c r="J21" s="567">
        <f t="shared" si="9"/>
        <v>0</v>
      </c>
      <c r="K21" s="567">
        <f t="shared" si="9"/>
        <v>0</v>
      </c>
      <c r="L21" s="567">
        <f>IF(L16="","",L16/L5)</f>
        <v>0</v>
      </c>
      <c r="M21" s="567">
        <f>IF(M16="","",M16/M5)</f>
        <v>0</v>
      </c>
      <c r="N21" s="567">
        <f>IF(N16="","",N16/N5)</f>
        <v>0</v>
      </c>
      <c r="O21" s="581">
        <f>IF(O11="","",O16/O5)</f>
        <v>0.0022015889729108833</v>
      </c>
      <c r="P21" s="247"/>
    </row>
    <row r="22" spans="1:15" ht="14.25" thickTop="1">
      <c r="A22" s="921" t="s">
        <v>103</v>
      </c>
      <c r="B22" s="239" t="s">
        <v>13</v>
      </c>
      <c r="C22" s="561">
        <f>IF(C23="","",SUM(C23:C26))</f>
        <v>87</v>
      </c>
      <c r="D22" s="561">
        <f>IF(D23="","",SUM(D23:D26))</f>
        <v>110</v>
      </c>
      <c r="E22" s="562">
        <f aca="true" t="shared" si="10" ref="E22:N22">IF(E23="","",SUM(E23:E26))</f>
        <v>151</v>
      </c>
      <c r="F22" s="530">
        <f t="shared" si="10"/>
        <v>126</v>
      </c>
      <c r="G22" s="561">
        <v>93</v>
      </c>
      <c r="H22" s="561">
        <f t="shared" si="10"/>
        <v>153</v>
      </c>
      <c r="I22" s="561">
        <f t="shared" si="10"/>
        <v>96</v>
      </c>
      <c r="J22" s="561">
        <f t="shared" si="10"/>
        <v>65</v>
      </c>
      <c r="K22" s="561">
        <f t="shared" si="10"/>
        <v>65</v>
      </c>
      <c r="L22" s="561">
        <f>IF(L23="","",SUM(L23:L26))</f>
        <v>90</v>
      </c>
      <c r="M22" s="561">
        <f>IF(M23="","",SUM(M23:M26))</f>
        <v>63</v>
      </c>
      <c r="N22" s="561">
        <f t="shared" si="10"/>
        <v>90</v>
      </c>
      <c r="O22" s="573">
        <f t="shared" si="2"/>
        <v>1189</v>
      </c>
    </row>
    <row r="23" spans="1:15" ht="13.5">
      <c r="A23" s="922"/>
      <c r="B23" s="240" t="s">
        <v>65</v>
      </c>
      <c r="C23" s="574">
        <v>54</v>
      </c>
      <c r="D23" s="574">
        <v>68</v>
      </c>
      <c r="E23" s="575">
        <v>60</v>
      </c>
      <c r="F23" s="576">
        <v>68</v>
      </c>
      <c r="G23" s="574">
        <v>52</v>
      </c>
      <c r="H23" s="574">
        <v>50</v>
      </c>
      <c r="I23" s="574">
        <v>55</v>
      </c>
      <c r="J23" s="574">
        <v>39</v>
      </c>
      <c r="K23" s="574">
        <v>38</v>
      </c>
      <c r="L23" s="574">
        <v>44</v>
      </c>
      <c r="M23" s="574">
        <v>36</v>
      </c>
      <c r="N23" s="574">
        <v>37</v>
      </c>
      <c r="O23" s="559">
        <f t="shared" si="2"/>
        <v>601</v>
      </c>
    </row>
    <row r="24" spans="1:15" ht="13.5">
      <c r="A24" s="922"/>
      <c r="B24" s="240" t="s">
        <v>66</v>
      </c>
      <c r="C24" s="574">
        <v>0</v>
      </c>
      <c r="D24" s="574">
        <v>0</v>
      </c>
      <c r="E24" s="575">
        <v>1</v>
      </c>
      <c r="F24" s="576">
        <v>0</v>
      </c>
      <c r="G24" s="574">
        <v>0</v>
      </c>
      <c r="H24" s="574">
        <v>0</v>
      </c>
      <c r="I24" s="574">
        <v>10</v>
      </c>
      <c r="J24" s="574">
        <v>0</v>
      </c>
      <c r="K24" s="574">
        <v>0</v>
      </c>
      <c r="L24" s="574">
        <v>0</v>
      </c>
      <c r="M24" s="574">
        <v>0</v>
      </c>
      <c r="N24" s="574">
        <v>6</v>
      </c>
      <c r="O24" s="559">
        <f t="shared" si="2"/>
        <v>17</v>
      </c>
    </row>
    <row r="25" spans="1:15" ht="13.5">
      <c r="A25" s="926"/>
      <c r="B25" s="240" t="s">
        <v>67</v>
      </c>
      <c r="C25" s="574">
        <v>0</v>
      </c>
      <c r="D25" s="574">
        <v>0</v>
      </c>
      <c r="E25" s="575">
        <v>0</v>
      </c>
      <c r="F25" s="576">
        <v>0</v>
      </c>
      <c r="G25" s="574">
        <v>0</v>
      </c>
      <c r="H25" s="574">
        <v>0</v>
      </c>
      <c r="I25" s="574">
        <v>0</v>
      </c>
      <c r="J25" s="574">
        <v>0</v>
      </c>
      <c r="K25" s="574">
        <v>0</v>
      </c>
      <c r="L25" s="574">
        <v>0</v>
      </c>
      <c r="M25" s="574">
        <v>0</v>
      </c>
      <c r="N25" s="574">
        <v>0</v>
      </c>
      <c r="O25" s="559">
        <f t="shared" si="2"/>
        <v>0</v>
      </c>
    </row>
    <row r="26" spans="1:15" ht="14.25" thickBot="1">
      <c r="A26" s="927"/>
      <c r="B26" s="245" t="s">
        <v>52</v>
      </c>
      <c r="C26" s="577">
        <v>33</v>
      </c>
      <c r="D26" s="577">
        <v>42</v>
      </c>
      <c r="E26" s="578">
        <v>90</v>
      </c>
      <c r="F26" s="579">
        <v>58</v>
      </c>
      <c r="G26" s="577">
        <v>41</v>
      </c>
      <c r="H26" s="577">
        <v>103</v>
      </c>
      <c r="I26" s="577">
        <v>31</v>
      </c>
      <c r="J26" s="577">
        <v>26</v>
      </c>
      <c r="K26" s="577">
        <v>27</v>
      </c>
      <c r="L26" s="577">
        <v>46</v>
      </c>
      <c r="M26" s="577">
        <v>27</v>
      </c>
      <c r="N26" s="577">
        <v>47</v>
      </c>
      <c r="O26" s="582">
        <f t="shared" si="2"/>
        <v>571</v>
      </c>
    </row>
    <row r="27" spans="1:15" s="246" customFormat="1" ht="14.25" customHeight="1" thickBot="1" thickTop="1">
      <c r="A27" s="928" t="s">
        <v>126</v>
      </c>
      <c r="B27" s="929"/>
      <c r="C27" s="567">
        <f>IF(C22="","",C22/C5)</f>
        <v>0.05649350649350649</v>
      </c>
      <c r="D27" s="567">
        <f>IF(D22="","",D22/D5)</f>
        <v>0.058572949946751864</v>
      </c>
      <c r="E27" s="568">
        <f aca="true" t="shared" si="11" ref="E27:K27">IF(E22="","",E22/E5)</f>
        <v>0.08877131099353322</v>
      </c>
      <c r="F27" s="568">
        <f t="shared" si="11"/>
        <v>0.06137359961032635</v>
      </c>
      <c r="G27" s="567">
        <f t="shared" si="11"/>
        <v>0.05441778818022235</v>
      </c>
      <c r="H27" s="567">
        <f t="shared" si="11"/>
        <v>0.07452508524111057</v>
      </c>
      <c r="I27" s="567">
        <f t="shared" si="11"/>
        <v>0.05128205128205128</v>
      </c>
      <c r="J27" s="567">
        <f t="shared" si="11"/>
        <v>0.03653738055087127</v>
      </c>
      <c r="K27" s="567">
        <f t="shared" si="11"/>
        <v>0.034482758620689655</v>
      </c>
      <c r="L27" s="567">
        <f>IF(L22="","",L22/L5)</f>
        <v>0.06574141709276844</v>
      </c>
      <c r="M27" s="567">
        <f>IF(M22="","",M22/M5)</f>
        <v>0.03547297297297297</v>
      </c>
      <c r="N27" s="567">
        <f>IF(N22="","",N22/N5)</f>
        <v>0.07036747458952307</v>
      </c>
      <c r="O27" s="581">
        <f>IF(O5="","",O22/O5)</f>
        <v>0.05690628888676175</v>
      </c>
    </row>
    <row r="28" spans="1:15" ht="14.25" thickTop="1">
      <c r="A28" s="921" t="s">
        <v>102</v>
      </c>
      <c r="B28" s="239" t="s">
        <v>13</v>
      </c>
      <c r="C28" s="570">
        <f>IF(C29="","",SUM(C29:C32))</f>
        <v>0</v>
      </c>
      <c r="D28" s="570">
        <f>IF(D29="","",SUM(D29:D32))</f>
        <v>0</v>
      </c>
      <c r="E28" s="571">
        <f aca="true" t="shared" si="12" ref="E28:N28">IF(E29="","",SUM(E29:E32))</f>
        <v>0</v>
      </c>
      <c r="F28" s="572">
        <f t="shared" si="12"/>
        <v>0</v>
      </c>
      <c r="G28" s="570">
        <v>0</v>
      </c>
      <c r="H28" s="570">
        <f t="shared" si="12"/>
        <v>0</v>
      </c>
      <c r="I28" s="570">
        <f t="shared" si="12"/>
        <v>0</v>
      </c>
      <c r="J28" s="570">
        <f t="shared" si="12"/>
        <v>0</v>
      </c>
      <c r="K28" s="570">
        <f t="shared" si="12"/>
        <v>0</v>
      </c>
      <c r="L28" s="570">
        <f t="shared" si="12"/>
        <v>0</v>
      </c>
      <c r="M28" s="570">
        <f t="shared" si="12"/>
        <v>0</v>
      </c>
      <c r="N28" s="570">
        <f t="shared" si="12"/>
        <v>0</v>
      </c>
      <c r="O28" s="583">
        <f>IF(SUM(C28:N28)="","",SUM(C28:N28))</f>
        <v>0</v>
      </c>
    </row>
    <row r="29" spans="1:15" ht="13.5">
      <c r="A29" s="922"/>
      <c r="B29" s="659" t="s">
        <v>194</v>
      </c>
      <c r="C29" s="574">
        <v>0</v>
      </c>
      <c r="D29" s="574">
        <v>0</v>
      </c>
      <c r="E29" s="575">
        <v>0</v>
      </c>
      <c r="F29" s="576">
        <v>0</v>
      </c>
      <c r="G29" s="574">
        <v>0</v>
      </c>
      <c r="H29" s="574">
        <v>0</v>
      </c>
      <c r="I29" s="574">
        <v>0</v>
      </c>
      <c r="J29" s="574">
        <v>0</v>
      </c>
      <c r="K29" s="574">
        <v>0</v>
      </c>
      <c r="L29" s="574">
        <v>0</v>
      </c>
      <c r="M29" s="574">
        <v>0</v>
      </c>
      <c r="N29" s="574">
        <v>0</v>
      </c>
      <c r="O29" s="559">
        <f>IF(SUM(C29:N29)="","",SUM(C29:N29))</f>
        <v>0</v>
      </c>
    </row>
    <row r="30" spans="1:15" ht="13.5">
      <c r="A30" s="922"/>
      <c r="B30" s="240" t="s">
        <v>66</v>
      </c>
      <c r="C30" s="574">
        <v>0</v>
      </c>
      <c r="D30" s="574">
        <v>0</v>
      </c>
      <c r="E30" s="575">
        <v>0</v>
      </c>
      <c r="F30" s="576">
        <v>0</v>
      </c>
      <c r="G30" s="574">
        <v>0</v>
      </c>
      <c r="H30" s="574">
        <v>0</v>
      </c>
      <c r="I30" s="574">
        <v>0</v>
      </c>
      <c r="J30" s="574">
        <v>0</v>
      </c>
      <c r="K30" s="574">
        <v>0</v>
      </c>
      <c r="L30" s="574">
        <v>0</v>
      </c>
      <c r="M30" s="574">
        <v>0</v>
      </c>
      <c r="N30" s="574">
        <v>0</v>
      </c>
      <c r="O30" s="559">
        <f>IF(SUM(C30:N30)="","",SUM(C30:N30))</f>
        <v>0</v>
      </c>
    </row>
    <row r="31" spans="1:15" ht="13.5">
      <c r="A31" s="926"/>
      <c r="B31" s="240" t="s">
        <v>67</v>
      </c>
      <c r="C31" s="574">
        <v>0</v>
      </c>
      <c r="D31" s="574">
        <v>0</v>
      </c>
      <c r="E31" s="575">
        <v>0</v>
      </c>
      <c r="F31" s="576">
        <v>0</v>
      </c>
      <c r="G31" s="574">
        <v>0</v>
      </c>
      <c r="H31" s="574">
        <v>0</v>
      </c>
      <c r="I31" s="574">
        <v>0</v>
      </c>
      <c r="J31" s="574">
        <v>0</v>
      </c>
      <c r="K31" s="574">
        <v>0</v>
      </c>
      <c r="L31" s="574">
        <v>0</v>
      </c>
      <c r="M31" s="574">
        <v>0</v>
      </c>
      <c r="N31" s="574">
        <v>0</v>
      </c>
      <c r="O31" s="559">
        <f>IF(SUM(C31:N31)="","",SUM(C31:N31))</f>
        <v>0</v>
      </c>
    </row>
    <row r="32" spans="1:15" ht="14.25" thickBot="1">
      <c r="A32" s="927"/>
      <c r="B32" s="245" t="s">
        <v>52</v>
      </c>
      <c r="C32" s="577">
        <v>0</v>
      </c>
      <c r="D32" s="577">
        <v>0</v>
      </c>
      <c r="E32" s="578">
        <v>0</v>
      </c>
      <c r="F32" s="579">
        <v>0</v>
      </c>
      <c r="G32" s="577">
        <v>0</v>
      </c>
      <c r="H32" s="577">
        <v>0</v>
      </c>
      <c r="I32" s="577">
        <v>0</v>
      </c>
      <c r="J32" s="577">
        <v>0</v>
      </c>
      <c r="K32" s="577">
        <v>0</v>
      </c>
      <c r="L32" s="577">
        <v>0</v>
      </c>
      <c r="M32" s="577">
        <v>0</v>
      </c>
      <c r="N32" s="577">
        <v>0</v>
      </c>
      <c r="O32" s="558">
        <f>IF(SUM(C32:N32)="","",SUM(C32:N32))</f>
        <v>0</v>
      </c>
    </row>
    <row r="33" spans="1:15" s="246" customFormat="1" ht="15.75" thickBot="1" thickTop="1">
      <c r="A33" s="928" t="s">
        <v>127</v>
      </c>
      <c r="B33" s="929"/>
      <c r="C33" s="567">
        <f>IF(C28="","",C28/C5)</f>
        <v>0</v>
      </c>
      <c r="D33" s="567">
        <f>IF(D28="","",D28/D5)</f>
        <v>0</v>
      </c>
      <c r="E33" s="568">
        <f aca="true" t="shared" si="13" ref="E33:K33">IF(E28="","",E28/E5)</f>
        <v>0</v>
      </c>
      <c r="F33" s="568">
        <f t="shared" si="13"/>
        <v>0</v>
      </c>
      <c r="G33" s="567">
        <f t="shared" si="13"/>
        <v>0</v>
      </c>
      <c r="H33" s="567">
        <f t="shared" si="13"/>
        <v>0</v>
      </c>
      <c r="I33" s="567">
        <f t="shared" si="13"/>
        <v>0</v>
      </c>
      <c r="J33" s="567">
        <f t="shared" si="13"/>
        <v>0</v>
      </c>
      <c r="K33" s="567">
        <f t="shared" si="13"/>
        <v>0</v>
      </c>
      <c r="L33" s="567">
        <f>IF(L28="","",L28/L5)</f>
        <v>0</v>
      </c>
      <c r="M33" s="567">
        <f>IF(M28="","",M28/M5)</f>
        <v>0</v>
      </c>
      <c r="N33" s="567">
        <f>IF(N28="","",N28/N5)</f>
        <v>0</v>
      </c>
      <c r="O33" s="584">
        <f>IF(O23="","",O28/O23)</f>
        <v>0</v>
      </c>
    </row>
    <row r="34" spans="1:15" ht="14.25" thickTop="1">
      <c r="A34" s="932" t="s">
        <v>69</v>
      </c>
      <c r="B34" s="239" t="s">
        <v>13</v>
      </c>
      <c r="C34" s="561">
        <f>IF(C35="","",SUM(C35:C38))</f>
        <v>5</v>
      </c>
      <c r="D34" s="561">
        <f>IF(D35="","",SUM(D35:D38))</f>
        <v>13</v>
      </c>
      <c r="E34" s="562">
        <f aca="true" t="shared" si="14" ref="E34:L34">IF(E35="","",SUM(E35:E38))</f>
        <v>11</v>
      </c>
      <c r="F34" s="530">
        <f t="shared" si="14"/>
        <v>22</v>
      </c>
      <c r="G34" s="561">
        <v>14</v>
      </c>
      <c r="H34" s="561">
        <f t="shared" si="14"/>
        <v>32</v>
      </c>
      <c r="I34" s="561">
        <f t="shared" si="14"/>
        <v>51</v>
      </c>
      <c r="J34" s="561">
        <f t="shared" si="14"/>
        <v>17</v>
      </c>
      <c r="K34" s="561">
        <f t="shared" si="14"/>
        <v>11</v>
      </c>
      <c r="L34" s="561">
        <f t="shared" si="14"/>
        <v>8</v>
      </c>
      <c r="M34" s="561">
        <f>IF(M35="","",SUM(M35:M38))</f>
        <v>8</v>
      </c>
      <c r="N34" s="561">
        <f>IF(N35="","",SUM(N35:N38))</f>
        <v>17</v>
      </c>
      <c r="O34" s="573">
        <f>IF(SUM(C34:N34)="","",SUM(C34:N34))</f>
        <v>209</v>
      </c>
    </row>
    <row r="35" spans="1:15" ht="13.5">
      <c r="A35" s="933"/>
      <c r="B35" s="240" t="s">
        <v>65</v>
      </c>
      <c r="C35" s="574">
        <v>3</v>
      </c>
      <c r="D35" s="574">
        <v>12</v>
      </c>
      <c r="E35" s="575">
        <v>9</v>
      </c>
      <c r="F35" s="576">
        <v>17</v>
      </c>
      <c r="G35" s="574">
        <v>11</v>
      </c>
      <c r="H35" s="574">
        <v>16</v>
      </c>
      <c r="I35" s="574">
        <v>14</v>
      </c>
      <c r="J35" s="574">
        <v>14</v>
      </c>
      <c r="K35" s="574">
        <v>11</v>
      </c>
      <c r="L35" s="574">
        <v>7</v>
      </c>
      <c r="M35" s="574">
        <v>8</v>
      </c>
      <c r="N35" s="574">
        <v>8</v>
      </c>
      <c r="O35" s="559">
        <f>IF(SUM(C35:N35)="","",SUM(C35:N35))</f>
        <v>130</v>
      </c>
    </row>
    <row r="36" spans="1:15" ht="13.5">
      <c r="A36" s="933"/>
      <c r="B36" s="240" t="s">
        <v>66</v>
      </c>
      <c r="C36" s="574">
        <v>0</v>
      </c>
      <c r="D36" s="574">
        <v>1</v>
      </c>
      <c r="E36" s="575">
        <v>1</v>
      </c>
      <c r="F36" s="576">
        <v>4</v>
      </c>
      <c r="G36" s="574">
        <v>2</v>
      </c>
      <c r="H36" s="574">
        <v>14</v>
      </c>
      <c r="I36" s="574">
        <v>35</v>
      </c>
      <c r="J36" s="574">
        <v>0</v>
      </c>
      <c r="K36" s="574">
        <v>0</v>
      </c>
      <c r="L36" s="574">
        <v>0</v>
      </c>
      <c r="M36" s="574">
        <v>0</v>
      </c>
      <c r="N36" s="574">
        <v>9</v>
      </c>
      <c r="O36" s="559">
        <f>IF(SUM(C36:N36)="","",SUM(C36:N36))</f>
        <v>66</v>
      </c>
    </row>
    <row r="37" spans="1:15" ht="13.5">
      <c r="A37" s="241"/>
      <c r="B37" s="240" t="s">
        <v>67</v>
      </c>
      <c r="C37" s="574">
        <v>1</v>
      </c>
      <c r="D37" s="574">
        <v>0</v>
      </c>
      <c r="E37" s="575">
        <v>0</v>
      </c>
      <c r="F37" s="576">
        <v>0</v>
      </c>
      <c r="G37" s="574">
        <v>0</v>
      </c>
      <c r="H37" s="574">
        <v>0</v>
      </c>
      <c r="I37" s="574">
        <v>0</v>
      </c>
      <c r="J37" s="574">
        <v>3</v>
      </c>
      <c r="K37" s="574">
        <v>0</v>
      </c>
      <c r="L37" s="574">
        <v>1</v>
      </c>
      <c r="M37" s="574">
        <v>0</v>
      </c>
      <c r="N37" s="574">
        <v>0</v>
      </c>
      <c r="O37" s="559">
        <f>IF(SUM(C37:N37)="","",SUM(C37:N37))</f>
        <v>5</v>
      </c>
    </row>
    <row r="38" spans="1:15" ht="14.25" thickBot="1">
      <c r="A38" s="242"/>
      <c r="B38" s="243" t="s">
        <v>52</v>
      </c>
      <c r="C38" s="577">
        <v>1</v>
      </c>
      <c r="D38" s="577">
        <v>0</v>
      </c>
      <c r="E38" s="578">
        <v>1</v>
      </c>
      <c r="F38" s="579">
        <v>1</v>
      </c>
      <c r="G38" s="577">
        <v>1</v>
      </c>
      <c r="H38" s="577">
        <v>2</v>
      </c>
      <c r="I38" s="577">
        <v>2</v>
      </c>
      <c r="J38" s="577">
        <v>0</v>
      </c>
      <c r="K38" s="577">
        <v>0</v>
      </c>
      <c r="L38" s="577">
        <v>0</v>
      </c>
      <c r="M38" s="577">
        <v>0</v>
      </c>
      <c r="N38" s="577">
        <v>0</v>
      </c>
      <c r="O38" s="582">
        <f>IF(SUM(C38:N38)="","",SUM(C38:N38))</f>
        <v>8</v>
      </c>
    </row>
    <row r="39" spans="1:15" s="246" customFormat="1" ht="15.75" thickBot="1" thickTop="1">
      <c r="A39" s="930" t="s">
        <v>127</v>
      </c>
      <c r="B39" s="931"/>
      <c r="C39" s="585">
        <f>IF(C34="","",C34/C5)</f>
        <v>0.003246753246753247</v>
      </c>
      <c r="D39" s="585">
        <f>IF(D34="","",D34/D5)</f>
        <v>0.006922257720979766</v>
      </c>
      <c r="E39" s="585">
        <f aca="true" t="shared" si="15" ref="E39:K39">IF(E34="","",E34/E5)</f>
        <v>0.006466784244562022</v>
      </c>
      <c r="F39" s="585">
        <f t="shared" si="15"/>
        <v>0.01071602532878714</v>
      </c>
      <c r="G39" s="585">
        <f t="shared" si="15"/>
        <v>0.008191925102399064</v>
      </c>
      <c r="H39" s="585">
        <f t="shared" si="15"/>
        <v>0.015586945932781296</v>
      </c>
      <c r="I39" s="585">
        <f t="shared" si="15"/>
        <v>0.027243589743589744</v>
      </c>
      <c r="J39" s="585">
        <f t="shared" si="15"/>
        <v>0.00955593029792018</v>
      </c>
      <c r="K39" s="585">
        <f t="shared" si="15"/>
        <v>0.005835543766578249</v>
      </c>
      <c r="L39" s="585">
        <f>IF(L34="","",L34/L5)</f>
        <v>0.005843681519357195</v>
      </c>
      <c r="M39" s="585">
        <f>IF(M34="","",M34/M5)</f>
        <v>0.0045045045045045045</v>
      </c>
      <c r="N39" s="585">
        <f>IF(N34="","",N34/N5)</f>
        <v>0.013291634089132134</v>
      </c>
      <c r="O39" s="586">
        <f>IF(O5="","",O34/O5)</f>
        <v>0.010002871637790752</v>
      </c>
    </row>
    <row r="40" spans="1:15" ht="13.5">
      <c r="A40" s="237"/>
      <c r="B40" s="238"/>
      <c r="C40" s="179" t="s">
        <v>128</v>
      </c>
      <c r="D40" s="179"/>
      <c r="E40" s="179" t="s">
        <v>128</v>
      </c>
      <c r="F40" s="179"/>
      <c r="G40" s="179"/>
      <c r="H40" s="179"/>
      <c r="I40" s="179"/>
      <c r="J40" s="179"/>
      <c r="K40" s="179"/>
      <c r="L40" s="179"/>
      <c r="M40" s="179"/>
      <c r="N40" s="179"/>
      <c r="O40" s="179"/>
    </row>
    <row r="41" spans="1:15" ht="13.5">
      <c r="A41" s="237"/>
      <c r="B41" s="238"/>
      <c r="C41" s="179"/>
      <c r="D41" s="179"/>
      <c r="E41" s="179"/>
      <c r="F41" s="179"/>
      <c r="G41" s="179"/>
      <c r="H41" s="179"/>
      <c r="I41" s="618"/>
      <c r="J41" s="179"/>
      <c r="K41" s="179"/>
      <c r="L41" s="179"/>
      <c r="M41" s="179"/>
      <c r="N41" s="179"/>
      <c r="O41" s="622" t="s">
        <v>161</v>
      </c>
    </row>
    <row r="42" ht="13.5"/>
  </sheetData>
  <sheetProtection/>
  <mergeCells count="10">
    <mergeCell ref="A10:A14"/>
    <mergeCell ref="A16:A18"/>
    <mergeCell ref="A28:A32"/>
    <mergeCell ref="A22:A26"/>
    <mergeCell ref="A27:B27"/>
    <mergeCell ref="A39:B39"/>
    <mergeCell ref="A33:B33"/>
    <mergeCell ref="A21:B21"/>
    <mergeCell ref="A15:B15"/>
    <mergeCell ref="A34:A36"/>
  </mergeCells>
  <printOptions/>
  <pageMargins left="0.75" right="0.75" top="0.33" bottom="0.49" header="0.2" footer="0.2"/>
  <pageSetup horizontalDpi="600" verticalDpi="600" orientation="portrait" paperSize="9" scale="62"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view="pageBreakPreview" zoomScaleSheetLayoutView="100" zoomScalePageLayoutView="0" workbookViewId="0" topLeftCell="B1">
      <pane xSplit="2" ySplit="3" topLeftCell="D4" activePane="bottomRight" state="frozen"/>
      <selection pane="topLeft" activeCell="G17" sqref="G17"/>
      <selection pane="topRight" activeCell="G17" sqref="G17"/>
      <selection pane="bottomLeft" activeCell="G17" sqref="G17"/>
      <selection pane="bottomRight" activeCell="M4" sqref="M4"/>
    </sheetView>
  </sheetViews>
  <sheetFormatPr defaultColWidth="9.00390625" defaultRowHeight="13.5"/>
  <cols>
    <col min="1" max="1" width="3.625" style="170" customWidth="1"/>
    <col min="2" max="2" width="6.375" style="170" customWidth="1"/>
    <col min="3" max="3" width="12.375" style="170" customWidth="1"/>
    <col min="4" max="15" width="8.00390625" style="170" customWidth="1"/>
    <col min="16" max="16" width="9.50390625" style="170" customWidth="1"/>
    <col min="17" max="16384" width="9.00390625" style="170" customWidth="1"/>
  </cols>
  <sheetData>
    <row r="1" spans="1:16" ht="18.75">
      <c r="A1" s="959" t="s">
        <v>159</v>
      </c>
      <c r="B1" s="960"/>
      <c r="C1" s="960"/>
      <c r="D1" s="960"/>
      <c r="E1" s="960"/>
      <c r="F1" s="960"/>
      <c r="G1" s="957" t="s">
        <v>208</v>
      </c>
      <c r="H1" s="957"/>
      <c r="I1" s="179"/>
      <c r="J1" s="179"/>
      <c r="K1" s="179"/>
      <c r="L1" s="179"/>
      <c r="M1" s="179"/>
      <c r="N1" s="179"/>
      <c r="O1" s="179"/>
      <c r="P1" s="179"/>
    </row>
    <row r="2" spans="1:16" ht="18" customHeight="1" thickBot="1">
      <c r="A2" s="248"/>
      <c r="B2" s="248"/>
      <c r="C2" s="248"/>
      <c r="D2" s="179"/>
      <c r="E2" s="179"/>
      <c r="F2" s="179"/>
      <c r="G2" s="179"/>
      <c r="H2" s="179"/>
      <c r="I2" s="179"/>
      <c r="J2" s="179"/>
      <c r="K2" s="248"/>
      <c r="L2" s="179"/>
      <c r="M2" s="179"/>
      <c r="N2" s="179"/>
      <c r="O2" s="958" t="s">
        <v>0</v>
      </c>
      <c r="P2" s="958"/>
    </row>
    <row r="3" spans="1:16" ht="18" customHeight="1" thickTop="1">
      <c r="A3" s="942"/>
      <c r="B3" s="943"/>
      <c r="C3" s="943"/>
      <c r="D3" s="7" t="s">
        <v>129</v>
      </c>
      <c r="E3" s="8" t="s">
        <v>2</v>
      </c>
      <c r="F3" s="8" t="s">
        <v>3</v>
      </c>
      <c r="G3" s="8" t="s">
        <v>4</v>
      </c>
      <c r="H3" s="8" t="s">
        <v>5</v>
      </c>
      <c r="I3" s="8" t="s">
        <v>6</v>
      </c>
      <c r="J3" s="8" t="s">
        <v>7</v>
      </c>
      <c r="K3" s="8" t="s">
        <v>8</v>
      </c>
      <c r="L3" s="8" t="s">
        <v>9</v>
      </c>
      <c r="M3" s="8" t="s">
        <v>10</v>
      </c>
      <c r="N3" s="8" t="s">
        <v>11</v>
      </c>
      <c r="O3" s="7" t="s">
        <v>12</v>
      </c>
      <c r="P3" s="9" t="s">
        <v>13</v>
      </c>
    </row>
    <row r="4" spans="1:16" ht="18" customHeight="1">
      <c r="A4" s="944" t="s">
        <v>14</v>
      </c>
      <c r="B4" s="945"/>
      <c r="C4" s="946"/>
      <c r="D4" s="608">
        <v>711</v>
      </c>
      <c r="E4" s="609">
        <v>800</v>
      </c>
      <c r="F4" s="589">
        <v>768</v>
      </c>
      <c r="G4" s="589">
        <v>894</v>
      </c>
      <c r="H4" s="589">
        <v>737</v>
      </c>
      <c r="I4" s="589">
        <v>871</v>
      </c>
      <c r="J4" s="589">
        <v>817</v>
      </c>
      <c r="K4" s="592">
        <v>790</v>
      </c>
      <c r="L4" s="589">
        <v>859</v>
      </c>
      <c r="M4" s="589">
        <v>676</v>
      </c>
      <c r="N4" s="589">
        <v>686</v>
      </c>
      <c r="O4" s="590">
        <v>648</v>
      </c>
      <c r="P4" s="591">
        <f>SUM(D4:O4)</f>
        <v>9257</v>
      </c>
    </row>
    <row r="5" spans="1:16" ht="18" customHeight="1">
      <c r="A5" s="947" t="s">
        <v>15</v>
      </c>
      <c r="B5" s="948"/>
      <c r="C5" s="949"/>
      <c r="D5" s="610">
        <v>628</v>
      </c>
      <c r="E5" s="592">
        <v>692</v>
      </c>
      <c r="F5" s="592">
        <v>648</v>
      </c>
      <c r="G5" s="592">
        <v>775</v>
      </c>
      <c r="H5" s="592">
        <v>651</v>
      </c>
      <c r="I5" s="592">
        <v>761</v>
      </c>
      <c r="J5" s="592">
        <v>713</v>
      </c>
      <c r="K5" s="592">
        <v>690</v>
      </c>
      <c r="L5" s="592">
        <v>758</v>
      </c>
      <c r="M5" s="592">
        <v>584</v>
      </c>
      <c r="N5" s="592">
        <v>605</v>
      </c>
      <c r="O5" s="593">
        <v>581</v>
      </c>
      <c r="P5" s="594">
        <f>SUM(D5:O5)</f>
        <v>8086</v>
      </c>
    </row>
    <row r="6" spans="1:16" ht="18" customHeight="1">
      <c r="A6" s="937" t="s">
        <v>16</v>
      </c>
      <c r="B6" s="938"/>
      <c r="C6" s="939"/>
      <c r="D6" s="595">
        <f>IF(D4="","",D5/D4)</f>
        <v>0.8832630098452883</v>
      </c>
      <c r="E6" s="595">
        <f aca="true" t="shared" si="0" ref="E6:O6">IF(E4="","",E5/E4)</f>
        <v>0.865</v>
      </c>
      <c r="F6" s="595">
        <f t="shared" si="0"/>
        <v>0.84375</v>
      </c>
      <c r="G6" s="595">
        <f t="shared" si="0"/>
        <v>0.8668903803131991</v>
      </c>
      <c r="H6" s="595">
        <f t="shared" si="0"/>
        <v>0.8833107191316146</v>
      </c>
      <c r="I6" s="595">
        <f t="shared" si="0"/>
        <v>0.8737083811710677</v>
      </c>
      <c r="J6" s="595">
        <f t="shared" si="0"/>
        <v>0.8727050183598531</v>
      </c>
      <c r="K6" s="595">
        <f t="shared" si="0"/>
        <v>0.8734177215189873</v>
      </c>
      <c r="L6" s="595">
        <f t="shared" si="0"/>
        <v>0.8824214202561118</v>
      </c>
      <c r="M6" s="595">
        <f t="shared" si="0"/>
        <v>0.863905325443787</v>
      </c>
      <c r="N6" s="595">
        <f t="shared" si="0"/>
        <v>0.8819241982507289</v>
      </c>
      <c r="O6" s="596">
        <f t="shared" si="0"/>
        <v>0.8966049382716049</v>
      </c>
      <c r="P6" s="597">
        <f>IF(P5=0,0,P5/P4)</f>
        <v>0.8735011342767636</v>
      </c>
    </row>
    <row r="7" spans="1:16" ht="18" customHeight="1">
      <c r="A7" s="954"/>
      <c r="B7" s="950" t="s">
        <v>71</v>
      </c>
      <c r="C7" s="951"/>
      <c r="D7" s="592">
        <f>IF(D5="","",D5-D9)</f>
        <v>531</v>
      </c>
      <c r="E7" s="592">
        <f>IF(E5="","",E5-E9)</f>
        <v>575</v>
      </c>
      <c r="F7" s="592">
        <f aca="true" t="shared" si="1" ref="F7:N7">IF(F5="","",F5-F9)</f>
        <v>513</v>
      </c>
      <c r="G7" s="592">
        <f t="shared" si="1"/>
        <v>629</v>
      </c>
      <c r="H7" s="592">
        <f t="shared" si="1"/>
        <v>565</v>
      </c>
      <c r="I7" s="592">
        <f t="shared" si="1"/>
        <v>630</v>
      </c>
      <c r="J7" s="592">
        <f t="shared" si="1"/>
        <v>576</v>
      </c>
      <c r="K7" s="592">
        <f t="shared" si="1"/>
        <v>569</v>
      </c>
      <c r="L7" s="592">
        <f t="shared" si="1"/>
        <v>608</v>
      </c>
      <c r="M7" s="592">
        <f t="shared" si="1"/>
        <v>471</v>
      </c>
      <c r="N7" s="592">
        <f t="shared" si="1"/>
        <v>485</v>
      </c>
      <c r="O7" s="593">
        <f>IF(O5="","",O5-O9)</f>
        <v>476</v>
      </c>
      <c r="P7" s="594">
        <f>SUM(D7:O7)</f>
        <v>6628</v>
      </c>
    </row>
    <row r="8" spans="1:16" ht="18" customHeight="1">
      <c r="A8" s="954"/>
      <c r="B8" s="952" t="s">
        <v>16</v>
      </c>
      <c r="C8" s="953"/>
      <c r="D8" s="595">
        <f>IF(D5="","",D7/D5)</f>
        <v>0.8455414012738853</v>
      </c>
      <c r="E8" s="598">
        <f aca="true" t="shared" si="2" ref="E8:O8">IF(E5="","",E7/E5)</f>
        <v>0.8309248554913294</v>
      </c>
      <c r="F8" s="595">
        <f t="shared" si="2"/>
        <v>0.7916666666666666</v>
      </c>
      <c r="G8" s="595">
        <f t="shared" si="2"/>
        <v>0.8116129032258065</v>
      </c>
      <c r="H8" s="595">
        <f t="shared" si="2"/>
        <v>0.8678955453149002</v>
      </c>
      <c r="I8" s="595">
        <f t="shared" si="2"/>
        <v>0.8278580814717477</v>
      </c>
      <c r="J8" s="595">
        <f t="shared" si="2"/>
        <v>0.8078541374474053</v>
      </c>
      <c r="K8" s="595">
        <f t="shared" si="2"/>
        <v>0.8246376811594203</v>
      </c>
      <c r="L8" s="595">
        <f t="shared" si="2"/>
        <v>0.8021108179419525</v>
      </c>
      <c r="M8" s="595">
        <f t="shared" si="2"/>
        <v>0.8065068493150684</v>
      </c>
      <c r="N8" s="595">
        <f t="shared" si="2"/>
        <v>0.8016528925619835</v>
      </c>
      <c r="O8" s="596">
        <f t="shared" si="2"/>
        <v>0.8192771084337349</v>
      </c>
      <c r="P8" s="597">
        <f>IF(P7=0,0,P7/P5)</f>
        <v>0.819688350234974</v>
      </c>
    </row>
    <row r="9" spans="1:16" ht="18" customHeight="1">
      <c r="A9" s="954"/>
      <c r="B9" s="950" t="s">
        <v>72</v>
      </c>
      <c r="C9" s="951"/>
      <c r="D9" s="599">
        <f>IF(D11="","",D11+D13)</f>
        <v>97</v>
      </c>
      <c r="E9" s="599">
        <f>IF(E11="","",E11+E13)</f>
        <v>117</v>
      </c>
      <c r="F9" s="599">
        <f aca="true" t="shared" si="3" ref="F9:O9">IF(F11="","",F11+F13)</f>
        <v>135</v>
      </c>
      <c r="G9" s="599">
        <f t="shared" si="3"/>
        <v>146</v>
      </c>
      <c r="H9" s="599">
        <v>86</v>
      </c>
      <c r="I9" s="599">
        <f t="shared" si="3"/>
        <v>131</v>
      </c>
      <c r="J9" s="599">
        <f t="shared" si="3"/>
        <v>137</v>
      </c>
      <c r="K9" s="599">
        <f t="shared" si="3"/>
        <v>121</v>
      </c>
      <c r="L9" s="599">
        <f t="shared" si="3"/>
        <v>150</v>
      </c>
      <c r="M9" s="599">
        <f t="shared" si="3"/>
        <v>113</v>
      </c>
      <c r="N9" s="599">
        <f t="shared" si="3"/>
        <v>120</v>
      </c>
      <c r="O9" s="600">
        <f t="shared" si="3"/>
        <v>105</v>
      </c>
      <c r="P9" s="601">
        <f>SUM(D9:O9)</f>
        <v>1458</v>
      </c>
    </row>
    <row r="10" spans="1:16" ht="18" customHeight="1">
      <c r="A10" s="954"/>
      <c r="B10" s="956" t="s">
        <v>16</v>
      </c>
      <c r="C10" s="953"/>
      <c r="D10" s="602">
        <f>IF(D5="","",D9/D5)</f>
        <v>0.15445859872611464</v>
      </c>
      <c r="E10" s="602">
        <f aca="true" t="shared" si="4" ref="E10:O10">IF(E5="","",E9/E5)</f>
        <v>0.16907514450867053</v>
      </c>
      <c r="F10" s="602">
        <f t="shared" si="4"/>
        <v>0.20833333333333334</v>
      </c>
      <c r="G10" s="602">
        <f t="shared" si="4"/>
        <v>0.18838709677419355</v>
      </c>
      <c r="H10" s="602">
        <f t="shared" si="4"/>
        <v>0.13210445468509985</v>
      </c>
      <c r="I10" s="602">
        <f t="shared" si="4"/>
        <v>0.1721419185282523</v>
      </c>
      <c r="J10" s="602">
        <f t="shared" si="4"/>
        <v>0.19214586255259467</v>
      </c>
      <c r="K10" s="602">
        <f t="shared" si="4"/>
        <v>0.1753623188405797</v>
      </c>
      <c r="L10" s="602">
        <f t="shared" si="4"/>
        <v>0.19788918205804748</v>
      </c>
      <c r="M10" s="602">
        <f t="shared" si="4"/>
        <v>0.1934931506849315</v>
      </c>
      <c r="N10" s="602">
        <f t="shared" si="4"/>
        <v>0.19834710743801653</v>
      </c>
      <c r="O10" s="603">
        <f t="shared" si="4"/>
        <v>0.18072289156626506</v>
      </c>
      <c r="P10" s="604">
        <f>IF(P9=0,0,P9/P5)</f>
        <v>0.18031164976502598</v>
      </c>
    </row>
    <row r="11" spans="1:16" ht="18" customHeight="1">
      <c r="A11" s="954"/>
      <c r="B11" s="940"/>
      <c r="C11" s="255" t="s">
        <v>17</v>
      </c>
      <c r="D11" s="882">
        <v>18</v>
      </c>
      <c r="E11" s="515">
        <v>21</v>
      </c>
      <c r="F11" s="599">
        <v>23</v>
      </c>
      <c r="G11" s="599">
        <v>31</v>
      </c>
      <c r="H11" s="599">
        <v>19</v>
      </c>
      <c r="I11" s="599">
        <v>20</v>
      </c>
      <c r="J11" s="599">
        <v>26</v>
      </c>
      <c r="K11" s="599">
        <v>10</v>
      </c>
      <c r="L11" s="599">
        <v>27</v>
      </c>
      <c r="M11" s="599">
        <v>20</v>
      </c>
      <c r="N11" s="599">
        <v>29</v>
      </c>
      <c r="O11" s="600">
        <v>16</v>
      </c>
      <c r="P11" s="601">
        <f>SUM(D11:O11)</f>
        <v>260</v>
      </c>
    </row>
    <row r="12" spans="1:16" ht="18" customHeight="1">
      <c r="A12" s="954"/>
      <c r="B12" s="940"/>
      <c r="C12" s="256" t="s">
        <v>16</v>
      </c>
      <c r="D12" s="602">
        <f>IF(D5="","",D11/D5)</f>
        <v>0.028662420382165606</v>
      </c>
      <c r="E12" s="602">
        <f aca="true" t="shared" si="5" ref="E12:O12">IF(E5="","",E11/E5)</f>
        <v>0.030346820809248554</v>
      </c>
      <c r="F12" s="602">
        <f t="shared" si="5"/>
        <v>0.035493827160493825</v>
      </c>
      <c r="G12" s="602">
        <f t="shared" si="5"/>
        <v>0.04</v>
      </c>
      <c r="H12" s="602">
        <f t="shared" si="5"/>
        <v>0.029185867895545316</v>
      </c>
      <c r="I12" s="602">
        <f t="shared" si="5"/>
        <v>0.026281208935611037</v>
      </c>
      <c r="J12" s="602">
        <f t="shared" si="5"/>
        <v>0.0364656381486676</v>
      </c>
      <c r="K12" s="602">
        <f t="shared" si="5"/>
        <v>0.014492753623188406</v>
      </c>
      <c r="L12" s="602">
        <f t="shared" si="5"/>
        <v>0.03562005277044855</v>
      </c>
      <c r="M12" s="602">
        <f t="shared" si="5"/>
        <v>0.03424657534246575</v>
      </c>
      <c r="N12" s="602">
        <f t="shared" si="5"/>
        <v>0.047933884297520664</v>
      </c>
      <c r="O12" s="603">
        <f t="shared" si="5"/>
        <v>0.027538726333907058</v>
      </c>
      <c r="P12" s="604">
        <f>IF(P11=0,0,P11/P5)</f>
        <v>0.03215434083601286</v>
      </c>
    </row>
    <row r="13" spans="1:16" ht="18" customHeight="1">
      <c r="A13" s="954"/>
      <c r="B13" s="940"/>
      <c r="C13" s="257" t="s">
        <v>70</v>
      </c>
      <c r="D13" s="599">
        <v>79</v>
      </c>
      <c r="E13" s="599">
        <v>96</v>
      </c>
      <c r="F13" s="599">
        <v>112</v>
      </c>
      <c r="G13" s="599">
        <v>115</v>
      </c>
      <c r="H13" s="599">
        <v>77</v>
      </c>
      <c r="I13" s="599">
        <v>111</v>
      </c>
      <c r="J13" s="599">
        <v>111</v>
      </c>
      <c r="K13" s="599">
        <v>111</v>
      </c>
      <c r="L13" s="599">
        <v>123</v>
      </c>
      <c r="M13" s="599">
        <v>93</v>
      </c>
      <c r="N13" s="599">
        <v>91</v>
      </c>
      <c r="O13" s="600">
        <v>89</v>
      </c>
      <c r="P13" s="601">
        <f>SUM(D13:O13)</f>
        <v>1208</v>
      </c>
    </row>
    <row r="14" spans="1:16" ht="18" customHeight="1">
      <c r="A14" s="955"/>
      <c r="B14" s="941"/>
      <c r="C14" s="256" t="s">
        <v>16</v>
      </c>
      <c r="D14" s="602">
        <f>IF(D5="","",D13/D5)</f>
        <v>0.12579617834394904</v>
      </c>
      <c r="E14" s="602">
        <f aca="true" t="shared" si="6" ref="E14:O14">IF(E5="","",E13/E5)</f>
        <v>0.13872832369942195</v>
      </c>
      <c r="F14" s="602">
        <f t="shared" si="6"/>
        <v>0.1728395061728395</v>
      </c>
      <c r="G14" s="602">
        <f t="shared" si="6"/>
        <v>0.14838709677419354</v>
      </c>
      <c r="H14" s="602">
        <f t="shared" si="6"/>
        <v>0.11827956989247312</v>
      </c>
      <c r="I14" s="602">
        <f t="shared" si="6"/>
        <v>0.14586070959264127</v>
      </c>
      <c r="J14" s="602">
        <f t="shared" si="6"/>
        <v>0.15568022440392706</v>
      </c>
      <c r="K14" s="602">
        <f t="shared" si="6"/>
        <v>0.1608695652173913</v>
      </c>
      <c r="L14" s="602">
        <f t="shared" si="6"/>
        <v>0.16226912928759896</v>
      </c>
      <c r="M14" s="602">
        <f t="shared" si="6"/>
        <v>0.15924657534246575</v>
      </c>
      <c r="N14" s="602">
        <f t="shared" si="6"/>
        <v>0.15041322314049588</v>
      </c>
      <c r="O14" s="603">
        <f t="shared" si="6"/>
        <v>0.153184165232358</v>
      </c>
      <c r="P14" s="604">
        <f>IF(P13=0,0,P13/P5)</f>
        <v>0.14939401434578284</v>
      </c>
    </row>
    <row r="15" spans="1:16" ht="18" customHeight="1">
      <c r="A15" s="10" t="s">
        <v>130</v>
      </c>
      <c r="B15" s="11"/>
      <c r="C15" s="258"/>
      <c r="D15" s="599">
        <f>IF(D5="","",D4-D5)</f>
        <v>83</v>
      </c>
      <c r="E15" s="599">
        <f>IF(E5="","",E4-E5)</f>
        <v>108</v>
      </c>
      <c r="F15" s="599">
        <f aca="true" t="shared" si="7" ref="F15:O15">IF(F5="","",F4-F5)</f>
        <v>120</v>
      </c>
      <c r="G15" s="599">
        <f t="shared" si="7"/>
        <v>119</v>
      </c>
      <c r="H15" s="599">
        <f t="shared" si="7"/>
        <v>86</v>
      </c>
      <c r="I15" s="599">
        <f t="shared" si="7"/>
        <v>110</v>
      </c>
      <c r="J15" s="599">
        <f t="shared" si="7"/>
        <v>104</v>
      </c>
      <c r="K15" s="599">
        <f t="shared" si="7"/>
        <v>100</v>
      </c>
      <c r="L15" s="599">
        <f t="shared" si="7"/>
        <v>101</v>
      </c>
      <c r="M15" s="599">
        <f t="shared" si="7"/>
        <v>92</v>
      </c>
      <c r="N15" s="599">
        <f t="shared" si="7"/>
        <v>81</v>
      </c>
      <c r="O15" s="600">
        <f t="shared" si="7"/>
        <v>67</v>
      </c>
      <c r="P15" s="601">
        <f>SUM(D15:O15)</f>
        <v>1171</v>
      </c>
    </row>
    <row r="16" spans="1:16" ht="18" customHeight="1" thickBot="1">
      <c r="A16" s="934" t="s">
        <v>16</v>
      </c>
      <c r="B16" s="935"/>
      <c r="C16" s="936"/>
      <c r="D16" s="605">
        <f>IF(D4="","",D15/D4)</f>
        <v>0.11673699015471167</v>
      </c>
      <c r="E16" s="605">
        <f aca="true" t="shared" si="8" ref="E16:O16">IF(E4="","",E15/E4)</f>
        <v>0.135</v>
      </c>
      <c r="F16" s="605">
        <f t="shared" si="8"/>
        <v>0.15625</v>
      </c>
      <c r="G16" s="605">
        <f t="shared" si="8"/>
        <v>0.1331096196868009</v>
      </c>
      <c r="H16" s="605">
        <f t="shared" si="8"/>
        <v>0.11668928086838534</v>
      </c>
      <c r="I16" s="605">
        <f t="shared" si="8"/>
        <v>0.12629161882893225</v>
      </c>
      <c r="J16" s="605">
        <f t="shared" si="8"/>
        <v>0.12729498164014688</v>
      </c>
      <c r="K16" s="605">
        <f t="shared" si="8"/>
        <v>0.12658227848101267</v>
      </c>
      <c r="L16" s="605">
        <f t="shared" si="8"/>
        <v>0.11757857974388825</v>
      </c>
      <c r="M16" s="605">
        <f t="shared" si="8"/>
        <v>0.13609467455621302</v>
      </c>
      <c r="N16" s="605">
        <f t="shared" si="8"/>
        <v>0.11807580174927114</v>
      </c>
      <c r="O16" s="606">
        <f t="shared" si="8"/>
        <v>0.10339506172839506</v>
      </c>
      <c r="P16" s="607">
        <f>IF(P15=0,0,P15/P4)</f>
        <v>0.12649886572323646</v>
      </c>
    </row>
    <row r="17" spans="1:16" ht="14.25" thickTop="1">
      <c r="A17" s="248"/>
      <c r="B17" s="619"/>
      <c r="C17" s="248"/>
      <c r="D17" s="179"/>
      <c r="E17" s="179"/>
      <c r="F17" s="179"/>
      <c r="G17" s="179"/>
      <c r="H17" s="179"/>
      <c r="I17" s="179"/>
      <c r="J17" s="179"/>
      <c r="K17" s="179"/>
      <c r="L17" s="179"/>
      <c r="M17" s="179"/>
      <c r="N17" s="235"/>
      <c r="O17" s="235"/>
      <c r="P17" s="622" t="s">
        <v>161</v>
      </c>
    </row>
    <row r="18" spans="1:16" ht="13.5">
      <c r="A18" s="248"/>
      <c r="B18" s="248"/>
      <c r="C18" s="248"/>
      <c r="D18" s="179"/>
      <c r="E18" s="179"/>
      <c r="F18" s="179"/>
      <c r="G18" s="179"/>
      <c r="H18" s="179"/>
      <c r="I18" s="179"/>
      <c r="J18" s="179"/>
      <c r="K18" s="179"/>
      <c r="L18" s="179"/>
      <c r="M18" s="179"/>
      <c r="N18" s="179"/>
      <c r="O18" s="179"/>
      <c r="P18" s="179"/>
    </row>
    <row r="19" spans="1:16" ht="13.5">
      <c r="A19" s="248"/>
      <c r="B19" s="248"/>
      <c r="C19" s="248"/>
      <c r="D19" s="179"/>
      <c r="E19" s="179"/>
      <c r="F19" s="179"/>
      <c r="G19" s="179"/>
      <c r="H19" s="179"/>
      <c r="I19" s="179"/>
      <c r="J19" s="179"/>
      <c r="K19" s="179"/>
      <c r="L19" s="179"/>
      <c r="M19" s="179"/>
      <c r="N19" s="179"/>
      <c r="O19" s="179"/>
      <c r="P19" s="179"/>
    </row>
    <row r="20" spans="1:16" ht="13.5">
      <c r="A20" s="248"/>
      <c r="B20" s="248"/>
      <c r="C20" s="248"/>
      <c r="D20" s="179"/>
      <c r="E20" s="179"/>
      <c r="F20" s="179"/>
      <c r="G20" s="179"/>
      <c r="H20" s="179"/>
      <c r="I20" s="179"/>
      <c r="J20" s="179"/>
      <c r="K20" s="179"/>
      <c r="L20" s="179"/>
      <c r="M20" s="179"/>
      <c r="N20" s="179"/>
      <c r="O20" s="179"/>
      <c r="P20" s="179"/>
    </row>
    <row r="21" spans="1:16" ht="13.5">
      <c r="A21" s="248"/>
      <c r="B21" s="248"/>
      <c r="C21" s="248"/>
      <c r="D21" s="179"/>
      <c r="E21" s="179"/>
      <c r="F21" s="179"/>
      <c r="G21" s="179"/>
      <c r="H21" s="179"/>
      <c r="I21" s="179"/>
      <c r="J21" s="179"/>
      <c r="K21" s="179"/>
      <c r="L21" s="179"/>
      <c r="M21" s="179"/>
      <c r="N21" s="179"/>
      <c r="O21" s="179"/>
      <c r="P21" s="179"/>
    </row>
    <row r="22" spans="1:16" ht="13.5">
      <c r="A22" s="248"/>
      <c r="B22" s="248"/>
      <c r="C22" s="248"/>
      <c r="D22" s="179"/>
      <c r="E22" s="179"/>
      <c r="F22" s="179"/>
      <c r="G22" s="179"/>
      <c r="H22" s="179"/>
      <c r="I22" s="179"/>
      <c r="J22" s="179"/>
      <c r="K22" s="179"/>
      <c r="L22" s="179"/>
      <c r="M22" s="179"/>
      <c r="N22" s="179"/>
      <c r="O22" s="179"/>
      <c r="P22" s="179"/>
    </row>
    <row r="23" spans="1:16" ht="13.5">
      <c r="A23" s="248"/>
      <c r="B23" s="248"/>
      <c r="C23" s="248"/>
      <c r="D23" s="179"/>
      <c r="E23" s="179"/>
      <c r="F23" s="179"/>
      <c r="G23" s="179"/>
      <c r="H23" s="179"/>
      <c r="I23" s="179"/>
      <c r="J23" s="179"/>
      <c r="K23" s="179"/>
      <c r="L23" s="179"/>
      <c r="M23" s="179"/>
      <c r="N23" s="179"/>
      <c r="O23" s="179"/>
      <c r="P23" s="179"/>
    </row>
  </sheetData>
  <sheetProtection/>
  <mergeCells count="14">
    <mergeCell ref="B10:C10"/>
    <mergeCell ref="G1:H1"/>
    <mergeCell ref="O2:P2"/>
    <mergeCell ref="A1:F1"/>
    <mergeCell ref="A16:C16"/>
    <mergeCell ref="A6:C6"/>
    <mergeCell ref="B11:B14"/>
    <mergeCell ref="A3:C3"/>
    <mergeCell ref="A4:C4"/>
    <mergeCell ref="A5:C5"/>
    <mergeCell ref="B7:C7"/>
    <mergeCell ref="B9:C9"/>
    <mergeCell ref="B8:C8"/>
    <mergeCell ref="A7:A14"/>
  </mergeCells>
  <printOptions/>
  <pageMargins left="0.75" right="0.75" top="0.33" bottom="0.49" header="0.2" footer="0.2"/>
  <pageSetup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A1:Z32"/>
  <sheetViews>
    <sheetView zoomScalePageLayoutView="0" workbookViewId="0" topLeftCell="A1">
      <pane xSplit="1" ySplit="3" topLeftCell="B4" activePane="bottomRight" state="frozen"/>
      <selection pane="topLeft" activeCell="B30" sqref="B30"/>
      <selection pane="topRight" activeCell="B30" sqref="B30"/>
      <selection pane="bottomLeft" activeCell="B30" sqref="B30"/>
      <selection pane="bottomRight" activeCell="A1" sqref="A1"/>
    </sheetView>
  </sheetViews>
  <sheetFormatPr defaultColWidth="9.00390625" defaultRowHeight="13.5"/>
  <sheetData>
    <row r="1" spans="1:26" ht="17.25">
      <c r="A1" s="26"/>
      <c r="B1" s="26"/>
      <c r="C1" s="26"/>
      <c r="E1" s="27" t="s">
        <v>38</v>
      </c>
      <c r="F1" s="26"/>
      <c r="H1" s="27"/>
      <c r="I1" s="27"/>
      <c r="J1" s="26"/>
      <c r="K1" s="26"/>
      <c r="L1" s="26"/>
      <c r="M1" s="26"/>
      <c r="N1" s="26"/>
      <c r="O1" s="26"/>
      <c r="P1" s="26"/>
      <c r="Q1" s="26"/>
      <c r="R1" s="26"/>
      <c r="S1" s="26"/>
      <c r="T1" s="26"/>
      <c r="U1" s="26"/>
      <c r="V1" s="26"/>
      <c r="W1" s="26"/>
      <c r="X1" s="26"/>
      <c r="Y1" s="26"/>
      <c r="Z1" s="26"/>
    </row>
    <row r="2" spans="1:26" ht="14.25" thickBot="1">
      <c r="A2" s="28"/>
      <c r="B2" s="28"/>
      <c r="C2" s="28"/>
      <c r="D2" s="28"/>
      <c r="E2" s="28"/>
      <c r="F2" s="28"/>
      <c r="G2" s="28"/>
      <c r="H2" s="28"/>
      <c r="I2" s="28"/>
      <c r="J2" s="28"/>
      <c r="K2" s="28" t="s">
        <v>217</v>
      </c>
      <c r="L2" s="28"/>
      <c r="N2" s="28"/>
      <c r="O2" s="28"/>
      <c r="P2" s="28"/>
      <c r="Q2" s="28"/>
      <c r="R2" s="28"/>
      <c r="S2" s="28"/>
      <c r="T2" s="28"/>
      <c r="U2" s="26"/>
      <c r="V2" s="26"/>
      <c r="W2" s="26"/>
      <c r="X2" s="26"/>
      <c r="Y2" s="26"/>
      <c r="Z2" s="26"/>
    </row>
    <row r="3" spans="1:26" ht="30.75" customHeight="1" thickBot="1" thickTop="1">
      <c r="A3" s="29"/>
      <c r="B3" s="654" t="s">
        <v>164</v>
      </c>
      <c r="C3" s="655" t="s">
        <v>165</v>
      </c>
      <c r="D3" s="655" t="s">
        <v>166</v>
      </c>
      <c r="E3" s="655" t="s">
        <v>167</v>
      </c>
      <c r="F3" s="655" t="s">
        <v>168</v>
      </c>
      <c r="G3" s="655" t="s">
        <v>169</v>
      </c>
      <c r="H3" s="655" t="s">
        <v>170</v>
      </c>
      <c r="I3" s="655" t="s">
        <v>171</v>
      </c>
      <c r="J3" s="655" t="s">
        <v>172</v>
      </c>
      <c r="K3" s="656" t="s">
        <v>173</v>
      </c>
      <c r="O3" s="26"/>
      <c r="P3" s="26"/>
      <c r="Q3" s="26"/>
      <c r="R3" s="26"/>
      <c r="S3" s="26"/>
      <c r="T3" s="26"/>
      <c r="U3" s="26"/>
      <c r="V3" s="26"/>
      <c r="W3" s="26"/>
      <c r="X3" s="26"/>
      <c r="Y3" s="26"/>
      <c r="Z3" s="26"/>
    </row>
    <row r="4" spans="1:26" ht="13.5" customHeight="1" thickTop="1">
      <c r="A4" s="30" t="s">
        <v>39</v>
      </c>
      <c r="B4" s="31">
        <v>13985</v>
      </c>
      <c r="C4" s="32">
        <v>14185</v>
      </c>
      <c r="D4" s="32">
        <v>17025</v>
      </c>
      <c r="E4" s="32">
        <v>15532</v>
      </c>
      <c r="F4" s="32">
        <v>15797</v>
      </c>
      <c r="G4" s="32">
        <v>16018</v>
      </c>
      <c r="H4" s="32">
        <v>16249</v>
      </c>
      <c r="I4" s="32">
        <v>15741</v>
      </c>
      <c r="J4" s="32">
        <v>18295</v>
      </c>
      <c r="K4" s="633">
        <v>18812</v>
      </c>
      <c r="O4" s="26"/>
      <c r="P4" s="26"/>
      <c r="Q4" s="26"/>
      <c r="R4" s="26"/>
      <c r="S4" s="26"/>
      <c r="T4" s="26"/>
      <c r="U4" s="26"/>
      <c r="V4" s="26"/>
      <c r="W4" s="26"/>
      <c r="X4" s="26"/>
      <c r="Y4" s="26"/>
      <c r="Z4" s="26"/>
    </row>
    <row r="5" spans="1:26" ht="13.5">
      <c r="A5" s="33" t="s">
        <v>40</v>
      </c>
      <c r="B5" s="34">
        <v>9977</v>
      </c>
      <c r="C5" s="35">
        <v>9054</v>
      </c>
      <c r="D5" s="35">
        <v>11434</v>
      </c>
      <c r="E5" s="35">
        <v>13321</v>
      </c>
      <c r="F5" s="35">
        <v>16118</v>
      </c>
      <c r="G5" s="35">
        <v>17012</v>
      </c>
      <c r="H5" s="35">
        <v>16244</v>
      </c>
      <c r="I5" s="35">
        <v>17175</v>
      </c>
      <c r="J5" s="35">
        <v>13898</v>
      </c>
      <c r="K5" s="36">
        <v>11206</v>
      </c>
      <c r="O5" s="26"/>
      <c r="P5" s="26"/>
      <c r="Q5" s="26"/>
      <c r="R5" s="26"/>
      <c r="S5" s="26"/>
      <c r="T5" s="26"/>
      <c r="U5" s="26"/>
      <c r="V5" s="26"/>
      <c r="W5" s="26"/>
      <c r="X5" s="26"/>
      <c r="Y5" s="26"/>
      <c r="Z5" s="26"/>
    </row>
    <row r="6" spans="1:26" ht="13.5">
      <c r="A6" s="33" t="s">
        <v>41</v>
      </c>
      <c r="B6" s="34">
        <v>337</v>
      </c>
      <c r="C6" s="35">
        <v>347</v>
      </c>
      <c r="D6" s="35">
        <v>355</v>
      </c>
      <c r="E6" s="35">
        <v>717</v>
      </c>
      <c r="F6" s="35">
        <v>703</v>
      </c>
      <c r="G6" s="35">
        <v>921</v>
      </c>
      <c r="H6" s="35">
        <v>1007</v>
      </c>
      <c r="I6" s="35">
        <v>625</v>
      </c>
      <c r="J6" s="35">
        <v>362</v>
      </c>
      <c r="K6" s="36">
        <v>730</v>
      </c>
      <c r="O6" s="26"/>
      <c r="P6" s="26"/>
      <c r="Q6" s="26"/>
      <c r="R6" s="26"/>
      <c r="S6" s="26"/>
      <c r="T6" s="26"/>
      <c r="U6" s="26"/>
      <c r="V6" s="26"/>
      <c r="W6" s="26"/>
      <c r="X6" s="26"/>
      <c r="Y6" s="26"/>
      <c r="Z6" s="26"/>
    </row>
    <row r="7" spans="1:26" ht="14.25" thickBot="1">
      <c r="A7" s="37" t="s">
        <v>42</v>
      </c>
      <c r="B7" s="38">
        <v>2245</v>
      </c>
      <c r="C7" s="39">
        <v>3434</v>
      </c>
      <c r="D7" s="39">
        <v>3908</v>
      </c>
      <c r="E7" s="39">
        <v>5063</v>
      </c>
      <c r="F7" s="39">
        <v>6531</v>
      </c>
      <c r="G7" s="39">
        <v>8849</v>
      </c>
      <c r="H7" s="39">
        <v>6699</v>
      </c>
      <c r="I7" s="39">
        <v>4526</v>
      </c>
      <c r="J7" s="39">
        <v>4981</v>
      </c>
      <c r="K7" s="40">
        <v>5932</v>
      </c>
      <c r="O7" s="26"/>
      <c r="P7" s="26"/>
      <c r="Q7" s="26"/>
      <c r="R7" s="26"/>
      <c r="S7" s="26"/>
      <c r="T7" s="26"/>
      <c r="U7" s="26"/>
      <c r="V7" s="26"/>
      <c r="W7" s="26"/>
      <c r="X7" s="26"/>
      <c r="Y7" s="26"/>
      <c r="Z7" s="26"/>
    </row>
    <row r="8" spans="1:26" ht="15" thickBot="1" thickTop="1">
      <c r="A8" s="41" t="s">
        <v>43</v>
      </c>
      <c r="B8" s="42">
        <v>26544</v>
      </c>
      <c r="C8" s="43">
        <v>27020</v>
      </c>
      <c r="D8" s="43">
        <v>32722</v>
      </c>
      <c r="E8" s="43">
        <v>34633</v>
      </c>
      <c r="F8" s="43">
        <v>39149</v>
      </c>
      <c r="G8" s="43">
        <v>42800</v>
      </c>
      <c r="H8" s="43">
        <v>40199</v>
      </c>
      <c r="I8" s="43">
        <v>38067</v>
      </c>
      <c r="J8" s="43">
        <v>37536</v>
      </c>
      <c r="K8" s="44">
        <v>36680</v>
      </c>
      <c r="O8" s="26"/>
      <c r="P8" s="26"/>
      <c r="Q8" s="26"/>
      <c r="R8" s="26"/>
      <c r="S8" s="26"/>
      <c r="T8" s="26"/>
      <c r="U8" s="26"/>
      <c r="V8" s="26"/>
      <c r="W8" s="26"/>
      <c r="X8" s="26"/>
      <c r="Y8" s="26"/>
      <c r="Z8" s="26"/>
    </row>
    <row r="9" spans="1:26" ht="15" thickBot="1" thickTop="1">
      <c r="A9" s="45"/>
      <c r="B9" s="28"/>
      <c r="C9" s="28"/>
      <c r="D9" s="28"/>
      <c r="E9" s="28"/>
      <c r="F9" s="28"/>
      <c r="G9" s="28"/>
      <c r="H9" s="28"/>
      <c r="I9" s="28"/>
      <c r="J9" s="28"/>
      <c r="K9" s="28"/>
      <c r="L9" s="28"/>
      <c r="M9" s="28"/>
      <c r="N9" s="28"/>
      <c r="O9" s="28"/>
      <c r="P9" s="28"/>
      <c r="Q9" s="28"/>
      <c r="R9" s="28"/>
      <c r="S9" s="28"/>
      <c r="T9" s="28"/>
      <c r="U9" s="26"/>
      <c r="V9" s="26"/>
      <c r="W9" s="26"/>
      <c r="X9" s="26"/>
      <c r="Y9" s="26"/>
      <c r="Z9" s="26"/>
    </row>
    <row r="10" spans="1:26" ht="30.75" customHeight="1" thickBot="1" thickTop="1">
      <c r="A10" s="634"/>
      <c r="B10" s="654" t="s">
        <v>174</v>
      </c>
      <c r="C10" s="655" t="s">
        <v>175</v>
      </c>
      <c r="D10" s="655" t="s">
        <v>176</v>
      </c>
      <c r="E10" s="657" t="s">
        <v>177</v>
      </c>
      <c r="F10" s="655" t="s">
        <v>178</v>
      </c>
      <c r="G10" s="655" t="s">
        <v>179</v>
      </c>
      <c r="H10" s="655" t="s">
        <v>180</v>
      </c>
      <c r="I10" s="655" t="s">
        <v>181</v>
      </c>
      <c r="J10" s="655" t="s">
        <v>182</v>
      </c>
      <c r="K10" s="656" t="s">
        <v>183</v>
      </c>
      <c r="V10" s="28"/>
      <c r="W10" s="28"/>
      <c r="X10" s="28"/>
      <c r="Y10" s="28"/>
      <c r="Z10" s="28"/>
    </row>
    <row r="11" spans="1:26" ht="14.25" thickTop="1">
      <c r="A11" s="635" t="s">
        <v>39</v>
      </c>
      <c r="B11" s="31">
        <v>17001</v>
      </c>
      <c r="C11" s="32">
        <v>20367</v>
      </c>
      <c r="D11" s="32">
        <v>14660</v>
      </c>
      <c r="E11" s="639">
        <v>14282</v>
      </c>
      <c r="F11" s="32">
        <v>15296</v>
      </c>
      <c r="G11" s="32">
        <v>14245</v>
      </c>
      <c r="H11" s="48">
        <v>12686</v>
      </c>
      <c r="I11" s="32">
        <v>12231</v>
      </c>
      <c r="J11" s="32">
        <v>12461</v>
      </c>
      <c r="K11" s="636">
        <v>12187</v>
      </c>
      <c r="V11" s="28"/>
      <c r="W11" s="28"/>
      <c r="X11" s="28"/>
      <c r="Y11" s="28"/>
      <c r="Z11" s="28"/>
    </row>
    <row r="12" spans="1:26" ht="13.5">
      <c r="A12" s="33" t="s">
        <v>40</v>
      </c>
      <c r="B12" s="34">
        <v>10697</v>
      </c>
      <c r="C12" s="35">
        <v>10975</v>
      </c>
      <c r="D12" s="35">
        <v>10691</v>
      </c>
      <c r="E12" s="51">
        <v>9699</v>
      </c>
      <c r="F12" s="35">
        <v>8846</v>
      </c>
      <c r="G12" s="35">
        <v>7662</v>
      </c>
      <c r="H12" s="35">
        <v>9204</v>
      </c>
      <c r="I12" s="35">
        <v>8744</v>
      </c>
      <c r="J12" s="51">
        <v>8360</v>
      </c>
      <c r="K12" s="36">
        <v>8411</v>
      </c>
      <c r="V12" s="28"/>
      <c r="W12" s="28"/>
      <c r="X12" s="28"/>
      <c r="Y12" s="28"/>
      <c r="Z12" s="28"/>
    </row>
    <row r="13" spans="1:26" ht="13.5">
      <c r="A13" s="33" t="s">
        <v>41</v>
      </c>
      <c r="B13" s="34">
        <v>525</v>
      </c>
      <c r="C13" s="35">
        <v>417</v>
      </c>
      <c r="D13" s="35">
        <v>463</v>
      </c>
      <c r="E13" s="51">
        <v>217</v>
      </c>
      <c r="F13" s="35">
        <v>243</v>
      </c>
      <c r="G13" s="35">
        <v>129</v>
      </c>
      <c r="H13" s="35">
        <v>119</v>
      </c>
      <c r="I13" s="35">
        <v>191</v>
      </c>
      <c r="J13" s="35">
        <v>280</v>
      </c>
      <c r="K13" s="637">
        <v>219</v>
      </c>
      <c r="V13" s="28"/>
      <c r="W13" s="28"/>
      <c r="X13" s="28"/>
      <c r="Y13" s="28"/>
      <c r="Z13" s="28"/>
    </row>
    <row r="14" spans="1:26" ht="14.25" thickBot="1">
      <c r="A14" s="37" t="s">
        <v>42</v>
      </c>
      <c r="B14" s="38">
        <v>4107</v>
      </c>
      <c r="C14" s="39">
        <v>3350</v>
      </c>
      <c r="D14" s="39">
        <v>2659</v>
      </c>
      <c r="E14" s="640">
        <v>2317</v>
      </c>
      <c r="F14" s="39">
        <v>2010</v>
      </c>
      <c r="G14" s="39">
        <v>1808</v>
      </c>
      <c r="H14" s="39">
        <v>1739</v>
      </c>
      <c r="I14" s="39">
        <v>1715</v>
      </c>
      <c r="J14" s="39">
        <v>2333</v>
      </c>
      <c r="K14" s="638">
        <v>2643</v>
      </c>
      <c r="V14" s="28"/>
      <c r="W14" s="28"/>
      <c r="X14" s="28"/>
      <c r="Y14" s="28"/>
      <c r="Z14" s="28"/>
    </row>
    <row r="15" spans="1:26" ht="15" thickBot="1" thickTop="1">
      <c r="A15" s="41" t="s">
        <v>43</v>
      </c>
      <c r="B15" s="42">
        <v>32330</v>
      </c>
      <c r="C15" s="43">
        <v>35109</v>
      </c>
      <c r="D15" s="43">
        <v>28473</v>
      </c>
      <c r="E15" s="641">
        <v>26515</v>
      </c>
      <c r="F15" s="43">
        <v>26395</v>
      </c>
      <c r="G15" s="43">
        <v>23844</v>
      </c>
      <c r="H15" s="56">
        <v>23748</v>
      </c>
      <c r="I15" s="43">
        <v>22881</v>
      </c>
      <c r="J15" s="43">
        <v>23434</v>
      </c>
      <c r="K15" s="44">
        <v>23460</v>
      </c>
      <c r="V15" s="28"/>
      <c r="W15" s="28"/>
      <c r="X15" s="28"/>
      <c r="Y15" s="28"/>
      <c r="Z15" s="28"/>
    </row>
    <row r="16" spans="1:26" ht="15" thickBot="1" thickTop="1">
      <c r="A16" s="28"/>
      <c r="B16" s="28"/>
      <c r="C16" s="28"/>
      <c r="D16" s="28"/>
      <c r="E16" s="28"/>
      <c r="F16" s="28"/>
      <c r="G16" s="28"/>
      <c r="H16" s="28"/>
      <c r="I16" s="28"/>
      <c r="J16" s="28"/>
      <c r="K16" s="28"/>
      <c r="L16" s="28"/>
      <c r="M16" s="28"/>
      <c r="N16" s="28"/>
      <c r="O16" s="28"/>
      <c r="P16" s="28"/>
      <c r="Q16" s="28"/>
      <c r="R16" s="28"/>
      <c r="S16" s="28"/>
      <c r="T16" s="28"/>
      <c r="U16" s="26"/>
      <c r="V16" s="26"/>
      <c r="W16" s="26"/>
      <c r="X16" s="26"/>
      <c r="Y16" s="26"/>
      <c r="Z16" s="26"/>
    </row>
    <row r="17" spans="1:26" ht="30.75" customHeight="1" thickBot="1" thickTop="1">
      <c r="A17" s="46"/>
      <c r="B17" s="655" t="s">
        <v>184</v>
      </c>
      <c r="C17" s="655" t="s">
        <v>185</v>
      </c>
      <c r="D17" s="655" t="s">
        <v>186</v>
      </c>
      <c r="E17" s="655" t="s">
        <v>187</v>
      </c>
      <c r="F17" s="655" t="s">
        <v>188</v>
      </c>
      <c r="G17" s="655" t="s">
        <v>189</v>
      </c>
      <c r="H17" s="655" t="s">
        <v>190</v>
      </c>
      <c r="I17" s="658" t="s">
        <v>191</v>
      </c>
      <c r="J17" s="655" t="s">
        <v>192</v>
      </c>
      <c r="K17" s="678" t="s">
        <v>193</v>
      </c>
      <c r="L17" s="28"/>
      <c r="O17" s="28"/>
      <c r="P17" s="28"/>
      <c r="Q17" s="28"/>
      <c r="R17" s="28"/>
      <c r="S17" s="28"/>
      <c r="T17" s="28"/>
      <c r="U17" s="26"/>
      <c r="V17" s="26"/>
      <c r="W17" s="26"/>
      <c r="X17" s="26"/>
      <c r="Y17" s="26"/>
      <c r="Z17" s="26"/>
    </row>
    <row r="18" spans="1:26" ht="14.25" thickTop="1">
      <c r="A18" s="47" t="s">
        <v>39</v>
      </c>
      <c r="B18" s="150">
        <v>12649</v>
      </c>
      <c r="C18" s="49">
        <v>12710</v>
      </c>
      <c r="D18" s="49">
        <v>11114</v>
      </c>
      <c r="E18" s="150">
        <v>11189</v>
      </c>
      <c r="F18" s="49">
        <v>9272</v>
      </c>
      <c r="G18" s="49">
        <v>10647</v>
      </c>
      <c r="H18" s="48">
        <v>11242</v>
      </c>
      <c r="I18" s="150">
        <v>11445</v>
      </c>
      <c r="J18" s="32">
        <v>12200</v>
      </c>
      <c r="K18" s="679">
        <v>9400</v>
      </c>
      <c r="L18" s="28"/>
      <c r="O18" s="28"/>
      <c r="P18" s="28"/>
      <c r="Q18" s="28"/>
      <c r="R18" s="28"/>
      <c r="S18" s="28"/>
      <c r="T18" s="28"/>
      <c r="U18" s="26"/>
      <c r="V18" s="26"/>
      <c r="W18" s="26"/>
      <c r="X18" s="26"/>
      <c r="Y18" s="26"/>
      <c r="Z18" s="26"/>
    </row>
    <row r="19" spans="1:26" ht="13.5">
      <c r="A19" s="50" t="s">
        <v>40</v>
      </c>
      <c r="B19" s="151">
        <v>9472</v>
      </c>
      <c r="C19" s="35">
        <v>9464</v>
      </c>
      <c r="D19" s="35">
        <v>8553</v>
      </c>
      <c r="E19" s="151">
        <v>9410</v>
      </c>
      <c r="F19" s="35">
        <v>7167</v>
      </c>
      <c r="G19" s="35">
        <v>6965</v>
      </c>
      <c r="H19" s="35">
        <v>6385</v>
      </c>
      <c r="I19" s="151">
        <v>8593</v>
      </c>
      <c r="J19" s="35">
        <v>8932</v>
      </c>
      <c r="K19" s="680">
        <v>8348</v>
      </c>
      <c r="L19" s="28"/>
      <c r="O19" s="28"/>
      <c r="P19" s="28"/>
      <c r="Q19" s="28"/>
      <c r="R19" s="28"/>
      <c r="S19" s="28"/>
      <c r="T19" s="28"/>
      <c r="U19" s="26"/>
      <c r="V19" s="26"/>
      <c r="W19" s="26"/>
      <c r="X19" s="26"/>
      <c r="Y19" s="26"/>
      <c r="Z19" s="26"/>
    </row>
    <row r="20" spans="1:26" ht="13.5">
      <c r="A20" s="50" t="s">
        <v>41</v>
      </c>
      <c r="B20" s="152">
        <v>143</v>
      </c>
      <c r="C20" s="52">
        <v>94</v>
      </c>
      <c r="D20" s="52">
        <v>100</v>
      </c>
      <c r="E20" s="152">
        <v>110</v>
      </c>
      <c r="F20" s="52">
        <v>132</v>
      </c>
      <c r="G20" s="52">
        <v>280</v>
      </c>
      <c r="H20" s="52">
        <v>112</v>
      </c>
      <c r="I20" s="152">
        <v>47</v>
      </c>
      <c r="J20" s="35">
        <v>155</v>
      </c>
      <c r="K20" s="680">
        <v>36</v>
      </c>
      <c r="L20" s="28"/>
      <c r="O20" s="28"/>
      <c r="P20" s="28"/>
      <c r="Q20" s="28"/>
      <c r="R20" s="28"/>
      <c r="S20" s="28"/>
      <c r="T20" s="28"/>
      <c r="U20" s="26"/>
      <c r="V20" s="26"/>
      <c r="W20" s="26"/>
      <c r="X20" s="26"/>
      <c r="Y20" s="26"/>
      <c r="Z20" s="26"/>
    </row>
    <row r="21" spans="1:26" ht="14.25" thickBot="1">
      <c r="A21" s="53" t="s">
        <v>42</v>
      </c>
      <c r="B21" s="153">
        <v>6449</v>
      </c>
      <c r="C21" s="54">
        <v>5930</v>
      </c>
      <c r="D21" s="54">
        <v>5513</v>
      </c>
      <c r="E21" s="153">
        <v>2743</v>
      </c>
      <c r="F21" s="54">
        <v>1595</v>
      </c>
      <c r="G21" s="54">
        <v>2066</v>
      </c>
      <c r="H21" s="54">
        <v>2193</v>
      </c>
      <c r="I21" s="153">
        <v>2145</v>
      </c>
      <c r="J21" s="39">
        <v>3080</v>
      </c>
      <c r="K21" s="681">
        <v>4162</v>
      </c>
      <c r="L21" s="28"/>
      <c r="O21" s="28"/>
      <c r="P21" s="28"/>
      <c r="Q21" s="28"/>
      <c r="R21" s="28"/>
      <c r="S21" s="28"/>
      <c r="T21" s="28"/>
      <c r="U21" s="26"/>
      <c r="V21" s="26"/>
      <c r="W21" s="26"/>
      <c r="X21" s="26"/>
      <c r="Y21" s="26"/>
      <c r="Z21" s="26"/>
    </row>
    <row r="22" spans="1:26" ht="15" thickBot="1" thickTop="1">
      <c r="A22" s="55" t="s">
        <v>43</v>
      </c>
      <c r="B22" s="154">
        <v>28713</v>
      </c>
      <c r="C22" s="43">
        <v>28198</v>
      </c>
      <c r="D22" s="43">
        <f>SUM(D18:D21)</f>
        <v>25280</v>
      </c>
      <c r="E22" s="154">
        <v>23452</v>
      </c>
      <c r="F22" s="43">
        <f>SUM(F18:F21)</f>
        <v>18166</v>
      </c>
      <c r="G22" s="43">
        <f>SUM(G18:G21)</f>
        <v>19958</v>
      </c>
      <c r="H22" s="43">
        <f>SUM(H18:H21)</f>
        <v>19932</v>
      </c>
      <c r="I22" s="154">
        <f>SUM(I18:I21)</f>
        <v>22230</v>
      </c>
      <c r="J22" s="43">
        <v>24367</v>
      </c>
      <c r="K22" s="682">
        <v>21946</v>
      </c>
      <c r="L22" s="28"/>
      <c r="O22" s="28"/>
      <c r="P22" s="28"/>
      <c r="Q22" s="28"/>
      <c r="R22" s="28"/>
      <c r="S22" s="28"/>
      <c r="T22" s="28"/>
      <c r="U22" s="26"/>
      <c r="V22" s="26"/>
      <c r="W22" s="26"/>
      <c r="X22" s="26"/>
      <c r="Y22" s="26"/>
      <c r="Z22" s="26"/>
    </row>
    <row r="23" spans="1:26" ht="15" thickBot="1" thickTop="1">
      <c r="A23" s="611"/>
      <c r="B23" s="26"/>
      <c r="C23" s="26"/>
      <c r="D23" s="26"/>
      <c r="E23" s="26"/>
      <c r="F23" s="26"/>
      <c r="G23" s="26"/>
      <c r="H23" s="26"/>
      <c r="I23" s="26"/>
      <c r="J23" s="26"/>
      <c r="M23" s="26"/>
      <c r="O23" s="26"/>
      <c r="P23" s="26"/>
      <c r="Q23" s="26"/>
      <c r="R23" s="26"/>
      <c r="S23" s="26"/>
      <c r="T23" s="26"/>
      <c r="U23" s="26"/>
      <c r="V23" s="26"/>
      <c r="W23" s="26"/>
      <c r="X23" s="26"/>
      <c r="Y23" s="26"/>
      <c r="Z23" s="26"/>
    </row>
    <row r="24" spans="1:26" ht="24" thickBot="1" thickTop="1">
      <c r="A24" s="46"/>
      <c r="B24" s="654" t="s">
        <v>200</v>
      </c>
      <c r="C24" s="658" t="s">
        <v>201</v>
      </c>
      <c r="D24" s="656" t="s">
        <v>216</v>
      </c>
      <c r="E24" s="26"/>
      <c r="F24" s="26"/>
      <c r="G24" s="26"/>
      <c r="H24" s="26"/>
      <c r="I24" s="26"/>
      <c r="J24" s="26"/>
      <c r="K24" s="26"/>
      <c r="L24" s="26"/>
      <c r="M24" s="26"/>
      <c r="N24" s="26"/>
      <c r="O24" s="26"/>
      <c r="P24" s="26"/>
      <c r="Q24" s="26"/>
      <c r="R24" s="26"/>
      <c r="S24" s="26"/>
      <c r="T24" s="26"/>
      <c r="U24" s="26"/>
      <c r="V24" s="26"/>
      <c r="W24" s="26"/>
      <c r="X24" s="26"/>
      <c r="Y24" s="26"/>
      <c r="Z24" s="26"/>
    </row>
    <row r="25" spans="1:26" ht="14.25" thickTop="1">
      <c r="A25" s="47" t="s">
        <v>39</v>
      </c>
      <c r="B25" s="675">
        <v>9557</v>
      </c>
      <c r="C25" s="150">
        <v>9606</v>
      </c>
      <c r="D25" s="636">
        <v>9257</v>
      </c>
      <c r="E25" s="26"/>
      <c r="F25" s="26"/>
      <c r="G25" s="26"/>
      <c r="H25" s="26"/>
      <c r="I25" s="26"/>
      <c r="J25" s="26"/>
      <c r="K25" s="26"/>
      <c r="L25" s="26"/>
      <c r="M25" s="26"/>
      <c r="N25" s="26"/>
      <c r="O25" s="26"/>
      <c r="P25" s="26"/>
      <c r="Q25" s="26"/>
      <c r="R25" s="26"/>
      <c r="S25" s="26"/>
      <c r="T25" s="26"/>
      <c r="U25" s="26"/>
      <c r="V25" s="26"/>
      <c r="W25" s="26"/>
      <c r="X25" s="26"/>
      <c r="Y25" s="26"/>
      <c r="Z25" s="26"/>
    </row>
    <row r="26" spans="1:26" ht="13.5">
      <c r="A26" s="50" t="s">
        <v>40</v>
      </c>
      <c r="B26" s="34">
        <v>9136</v>
      </c>
      <c r="C26" s="151">
        <v>9517</v>
      </c>
      <c r="D26" s="36">
        <v>7802</v>
      </c>
      <c r="E26" s="26"/>
      <c r="F26" s="26"/>
      <c r="G26" s="26"/>
      <c r="H26" s="26"/>
      <c r="I26" s="26"/>
      <c r="J26" s="26"/>
      <c r="K26" s="26"/>
      <c r="L26" s="26"/>
      <c r="M26" s="26"/>
      <c r="N26" s="57"/>
      <c r="O26" s="57"/>
      <c r="P26" s="26"/>
      <c r="Q26" s="26"/>
      <c r="R26" s="26"/>
      <c r="S26" s="26"/>
      <c r="T26" s="26"/>
      <c r="U26" s="26"/>
      <c r="V26" s="26"/>
      <c r="W26" s="26"/>
      <c r="X26" s="26"/>
      <c r="Y26" s="26"/>
      <c r="Z26" s="26"/>
    </row>
    <row r="27" spans="1:4" ht="13.5">
      <c r="A27" s="50" t="s">
        <v>41</v>
      </c>
      <c r="B27" s="676">
        <v>525</v>
      </c>
      <c r="C27" s="152">
        <v>214</v>
      </c>
      <c r="D27" s="637">
        <v>121</v>
      </c>
    </row>
    <row r="28" spans="1:4" ht="14.25" thickBot="1">
      <c r="A28" s="53" t="s">
        <v>42</v>
      </c>
      <c r="B28" s="677">
        <v>3310</v>
      </c>
      <c r="C28" s="153">
        <v>3468</v>
      </c>
      <c r="D28" s="638">
        <v>3714</v>
      </c>
    </row>
    <row r="29" spans="1:4" ht="15" thickBot="1" thickTop="1">
      <c r="A29" s="55" t="s">
        <v>43</v>
      </c>
      <c r="B29" s="42">
        <v>22528</v>
      </c>
      <c r="C29" s="154">
        <v>22805</v>
      </c>
      <c r="D29" s="44">
        <v>20894</v>
      </c>
    </row>
    <row r="30" spans="1:7" ht="14.25" thickTop="1">
      <c r="A30" s="26"/>
      <c r="B30" s="26"/>
      <c r="G30" s="620" t="s">
        <v>161</v>
      </c>
    </row>
    <row r="31" spans="1:2" ht="13.5">
      <c r="A31" s="26"/>
      <c r="B31" s="26"/>
    </row>
    <row r="32" spans="1:2" ht="13.5">
      <c r="A32" s="26"/>
      <c r="B32" s="26"/>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
  <dimension ref="A1:P99"/>
  <sheetViews>
    <sheetView view="pageBreakPreview" zoomScale="110" zoomScaleNormal="90" zoomScaleSheetLayoutView="110" workbookViewId="0" topLeftCell="A1">
      <selection activeCell="L7" sqref="L7"/>
    </sheetView>
  </sheetViews>
  <sheetFormatPr defaultColWidth="9.00390625" defaultRowHeight="13.5"/>
  <cols>
    <col min="1" max="1" width="4.375" style="170" bestFit="1" customWidth="1"/>
    <col min="2" max="2" width="9.875" style="170" bestFit="1" customWidth="1"/>
    <col min="3" max="15" width="12.25390625" style="170" customWidth="1"/>
    <col min="16" max="16384" width="9.00390625" style="170" customWidth="1"/>
  </cols>
  <sheetData>
    <row r="1" spans="1:16" ht="17.25">
      <c r="A1" s="625"/>
      <c r="B1" s="275"/>
      <c r="C1" s="275"/>
      <c r="D1" s="275"/>
      <c r="E1" s="275"/>
      <c r="F1" s="275"/>
      <c r="G1" s="13" t="s">
        <v>19</v>
      </c>
      <c r="H1" s="13"/>
      <c r="I1" s="13"/>
      <c r="J1" s="275"/>
      <c r="K1" s="507" t="s">
        <v>209</v>
      </c>
      <c r="L1" s="275"/>
      <c r="M1" s="275"/>
      <c r="N1" s="275"/>
      <c r="O1" s="275"/>
      <c r="P1" s="275"/>
    </row>
    <row r="2" spans="1:15" ht="13.5">
      <c r="A2" s="275"/>
      <c r="B2" s="275"/>
      <c r="C2" s="275"/>
      <c r="D2" s="275"/>
      <c r="E2" s="275"/>
      <c r="F2" s="275"/>
      <c r="G2" s="275"/>
      <c r="H2" s="275"/>
      <c r="I2" s="275"/>
      <c r="J2" s="275"/>
      <c r="K2" s="275"/>
      <c r="L2" s="275"/>
      <c r="M2" s="275"/>
      <c r="N2" s="275"/>
      <c r="O2" s="275"/>
    </row>
    <row r="3" spans="1:15" ht="15" thickBot="1">
      <c r="A3" s="12"/>
      <c r="B3" s="275"/>
      <c r="C3" s="275"/>
      <c r="D3" s="275"/>
      <c r="E3" s="275"/>
      <c r="F3" s="275"/>
      <c r="G3" s="275"/>
      <c r="H3" s="275"/>
      <c r="I3" s="275"/>
      <c r="J3" s="275"/>
      <c r="K3" s="275"/>
      <c r="L3" s="275"/>
      <c r="M3" s="275"/>
      <c r="N3" s="275"/>
      <c r="O3" s="275"/>
    </row>
    <row r="4" spans="1:16" ht="18.75" thickBot="1" thickTop="1">
      <c r="A4" s="14"/>
      <c r="B4" s="498"/>
      <c r="C4" s="16" t="s">
        <v>1</v>
      </c>
      <c r="D4" s="17" t="s">
        <v>2</v>
      </c>
      <c r="E4" s="17" t="s">
        <v>3</v>
      </c>
      <c r="F4" s="17" t="s">
        <v>4</v>
      </c>
      <c r="G4" s="17" t="s">
        <v>5</v>
      </c>
      <c r="H4" s="17" t="s">
        <v>6</v>
      </c>
      <c r="I4" s="17" t="s">
        <v>7</v>
      </c>
      <c r="J4" s="17" t="s">
        <v>8</v>
      </c>
      <c r="K4" s="17" t="s">
        <v>9</v>
      </c>
      <c r="L4" s="17" t="s">
        <v>10</v>
      </c>
      <c r="M4" s="17" t="s">
        <v>11</v>
      </c>
      <c r="N4" s="18" t="s">
        <v>12</v>
      </c>
      <c r="O4" s="643" t="s">
        <v>13</v>
      </c>
      <c r="P4" s="275"/>
    </row>
    <row r="5" spans="1:16" ht="15" thickTop="1">
      <c r="A5" s="20"/>
      <c r="B5" s="484" t="s">
        <v>20</v>
      </c>
      <c r="C5" s="277">
        <v>711</v>
      </c>
      <c r="D5" s="278">
        <v>800</v>
      </c>
      <c r="E5" s="278">
        <v>768</v>
      </c>
      <c r="F5" s="278">
        <v>894</v>
      </c>
      <c r="G5" s="278">
        <v>737</v>
      </c>
      <c r="H5" s="278">
        <v>871</v>
      </c>
      <c r="I5" s="278">
        <v>817</v>
      </c>
      <c r="J5" s="278">
        <v>790</v>
      </c>
      <c r="K5" s="278">
        <v>859</v>
      </c>
      <c r="L5" s="278">
        <v>676</v>
      </c>
      <c r="M5" s="683">
        <v>686</v>
      </c>
      <c r="N5" s="683">
        <v>648</v>
      </c>
      <c r="O5" s="281">
        <f>SUM(C5:N5)</f>
        <v>9257</v>
      </c>
      <c r="P5" s="275"/>
    </row>
    <row r="6" spans="1:16" s="246" customFormat="1" ht="14.25">
      <c r="A6" s="145" t="s">
        <v>21</v>
      </c>
      <c r="B6" s="249" t="s">
        <v>16</v>
      </c>
      <c r="C6" s="282">
        <f>IF(C5="","",C5/C32)</f>
        <v>0.4616883116883117</v>
      </c>
      <c r="D6" s="283">
        <f>IF(D5="","",D5/D32)</f>
        <v>0.42598509052183176</v>
      </c>
      <c r="E6" s="283">
        <f>IF(E5="","",E5/E32)</f>
        <v>0.4514991181657848</v>
      </c>
      <c r="F6" s="283">
        <f aca="true" t="shared" si="0" ref="F6:O6">IF(F5="","",F5/F32)</f>
        <v>0.43546030199707747</v>
      </c>
      <c r="G6" s="283">
        <f t="shared" si="0"/>
        <v>0.4312463428905793</v>
      </c>
      <c r="H6" s="283">
        <f t="shared" si="0"/>
        <v>0.4242571846078909</v>
      </c>
      <c r="I6" s="283">
        <f t="shared" si="0"/>
        <v>0.43643162393162394</v>
      </c>
      <c r="J6" s="283">
        <f>IF(J5="","",J5/J32)</f>
        <v>0.4440697020798201</v>
      </c>
      <c r="K6" s="283">
        <f t="shared" si="0"/>
        <v>0.45570291777188326</v>
      </c>
      <c r="L6" s="283">
        <f t="shared" si="0"/>
        <v>0.493791088385683</v>
      </c>
      <c r="M6" s="684">
        <f>IF(M5="","",M5/M32)</f>
        <v>0.38626126126126126</v>
      </c>
      <c r="N6" s="684">
        <f>IF(N5="","",N5/N32)</f>
        <v>0.506645817044566</v>
      </c>
      <c r="O6" s="284">
        <f t="shared" si="0"/>
        <v>0.44304585048339234</v>
      </c>
      <c r="P6" s="285"/>
    </row>
    <row r="7" spans="1:16" ht="14.25">
      <c r="A7" s="22"/>
      <c r="B7" s="487" t="s">
        <v>22</v>
      </c>
      <c r="C7" s="287">
        <v>628</v>
      </c>
      <c r="D7" s="288">
        <v>692</v>
      </c>
      <c r="E7" s="288">
        <v>648</v>
      </c>
      <c r="F7" s="288">
        <v>775</v>
      </c>
      <c r="G7" s="288">
        <v>651</v>
      </c>
      <c r="H7" s="288">
        <v>761</v>
      </c>
      <c r="I7" s="288">
        <v>713</v>
      </c>
      <c r="J7" s="288">
        <v>690</v>
      </c>
      <c r="K7" s="288">
        <v>758</v>
      </c>
      <c r="L7" s="288">
        <v>584</v>
      </c>
      <c r="M7" s="685">
        <v>605</v>
      </c>
      <c r="N7" s="610">
        <v>581</v>
      </c>
      <c r="O7" s="289">
        <f>IF(O5="","",SUM(C7:N7))</f>
        <v>8086</v>
      </c>
      <c r="P7" s="275"/>
    </row>
    <row r="8" spans="1:16" s="246" customFormat="1" ht="14.25">
      <c r="A8" s="145"/>
      <c r="B8" s="252" t="s">
        <v>16</v>
      </c>
      <c r="C8" s="290">
        <f aca="true" t="shared" si="1" ref="C8:O8">IF(C7="","",C7/C5)</f>
        <v>0.8832630098452883</v>
      </c>
      <c r="D8" s="291">
        <f t="shared" si="1"/>
        <v>0.865</v>
      </c>
      <c r="E8" s="291">
        <f t="shared" si="1"/>
        <v>0.84375</v>
      </c>
      <c r="F8" s="291">
        <f>IF(F7="","",F7/F5)</f>
        <v>0.8668903803131991</v>
      </c>
      <c r="G8" s="291">
        <f t="shared" si="1"/>
        <v>0.8833107191316146</v>
      </c>
      <c r="H8" s="291">
        <f t="shared" si="1"/>
        <v>0.8737083811710677</v>
      </c>
      <c r="I8" s="291">
        <f t="shared" si="1"/>
        <v>0.8727050183598531</v>
      </c>
      <c r="J8" s="291">
        <f t="shared" si="1"/>
        <v>0.8734177215189873</v>
      </c>
      <c r="K8" s="291">
        <f t="shared" si="1"/>
        <v>0.8824214202561118</v>
      </c>
      <c r="L8" s="291">
        <f t="shared" si="1"/>
        <v>0.863905325443787</v>
      </c>
      <c r="M8" s="686">
        <f t="shared" si="1"/>
        <v>0.8819241982507289</v>
      </c>
      <c r="N8" s="686">
        <f t="shared" si="1"/>
        <v>0.8966049382716049</v>
      </c>
      <c r="O8" s="292">
        <f t="shared" si="1"/>
        <v>0.8735011342767636</v>
      </c>
      <c r="P8" s="285"/>
    </row>
    <row r="9" spans="1:16" ht="14.25">
      <c r="A9" s="22" t="s">
        <v>23</v>
      </c>
      <c r="B9" s="488" t="s">
        <v>18</v>
      </c>
      <c r="C9" s="294">
        <f aca="true" t="shared" si="2" ref="C9:J9">IF(C5="","",C5-C7)</f>
        <v>83</v>
      </c>
      <c r="D9" s="295">
        <f>IF(D5="","",D5-D7)</f>
        <v>108</v>
      </c>
      <c r="E9" s="295">
        <f t="shared" si="2"/>
        <v>120</v>
      </c>
      <c r="F9" s="295">
        <f t="shared" si="2"/>
        <v>119</v>
      </c>
      <c r="G9" s="295">
        <f t="shared" si="2"/>
        <v>86</v>
      </c>
      <c r="H9" s="295">
        <f t="shared" si="2"/>
        <v>110</v>
      </c>
      <c r="I9" s="295">
        <f t="shared" si="2"/>
        <v>104</v>
      </c>
      <c r="J9" s="295">
        <f t="shared" si="2"/>
        <v>100</v>
      </c>
      <c r="K9" s="295">
        <f>IF(K5="","",K5-K7)</f>
        <v>101</v>
      </c>
      <c r="L9" s="295">
        <f>IF(L5="","",L5-L7)</f>
        <v>92</v>
      </c>
      <c r="M9" s="687">
        <f>IF(M5="","",M5-M7)</f>
        <v>81</v>
      </c>
      <c r="N9" s="687">
        <f>IF(N5="","",N5-N7)</f>
        <v>67</v>
      </c>
      <c r="O9" s="296">
        <f>IF(O5="","",SUM(C9:N9))</f>
        <v>1171</v>
      </c>
      <c r="P9" s="275"/>
    </row>
    <row r="10" spans="1:16" s="246" customFormat="1" ht="15" thickBot="1">
      <c r="A10" s="146"/>
      <c r="B10" s="489" t="s">
        <v>16</v>
      </c>
      <c r="C10" s="298">
        <f aca="true" t="shared" si="3" ref="C10:O10">IF(C9="","",C9/C5)</f>
        <v>0.11673699015471167</v>
      </c>
      <c r="D10" s="299">
        <f t="shared" si="3"/>
        <v>0.135</v>
      </c>
      <c r="E10" s="299">
        <f t="shared" si="3"/>
        <v>0.15625</v>
      </c>
      <c r="F10" s="299">
        <f t="shared" si="3"/>
        <v>0.1331096196868009</v>
      </c>
      <c r="G10" s="299">
        <f t="shared" si="3"/>
        <v>0.11668928086838534</v>
      </c>
      <c r="H10" s="299">
        <f t="shared" si="3"/>
        <v>0.12629161882893225</v>
      </c>
      <c r="I10" s="299">
        <f t="shared" si="3"/>
        <v>0.12729498164014688</v>
      </c>
      <c r="J10" s="299">
        <f t="shared" si="3"/>
        <v>0.12658227848101267</v>
      </c>
      <c r="K10" s="299">
        <f t="shared" si="3"/>
        <v>0.11757857974388825</v>
      </c>
      <c r="L10" s="299">
        <f t="shared" si="3"/>
        <v>0.13609467455621302</v>
      </c>
      <c r="M10" s="688">
        <f t="shared" si="3"/>
        <v>0.11807580174927114</v>
      </c>
      <c r="N10" s="688">
        <f t="shared" si="3"/>
        <v>0.10339506172839506</v>
      </c>
      <c r="O10" s="300">
        <f t="shared" si="3"/>
        <v>0.12649886572323646</v>
      </c>
      <c r="P10" s="285"/>
    </row>
    <row r="11" spans="1:16" ht="15" thickTop="1">
      <c r="A11" s="22"/>
      <c r="B11" s="487" t="s">
        <v>20</v>
      </c>
      <c r="C11" s="302">
        <v>606</v>
      </c>
      <c r="D11" s="303">
        <v>816</v>
      </c>
      <c r="E11" s="303">
        <v>525</v>
      </c>
      <c r="F11" s="303">
        <v>776</v>
      </c>
      <c r="G11" s="303">
        <v>695</v>
      </c>
      <c r="H11" s="303">
        <v>823</v>
      </c>
      <c r="I11" s="303">
        <v>774</v>
      </c>
      <c r="J11" s="303">
        <v>715</v>
      </c>
      <c r="K11" s="303">
        <v>721</v>
      </c>
      <c r="L11" s="303">
        <v>470</v>
      </c>
      <c r="M11" s="689">
        <v>517</v>
      </c>
      <c r="N11" s="689">
        <v>364</v>
      </c>
      <c r="O11" s="306">
        <f>SUM(C11:N11)</f>
        <v>7802</v>
      </c>
      <c r="P11" s="275"/>
    </row>
    <row r="12" spans="1:16" s="246" customFormat="1" ht="14.25">
      <c r="A12" s="145" t="s">
        <v>24</v>
      </c>
      <c r="B12" s="252" t="s">
        <v>16</v>
      </c>
      <c r="C12" s="290">
        <f aca="true" t="shared" si="4" ref="C12:O12">IF(C11="","",C11/C32)</f>
        <v>0.3935064935064935</v>
      </c>
      <c r="D12" s="291">
        <f t="shared" si="4"/>
        <v>0.43450479233226835</v>
      </c>
      <c r="E12" s="291">
        <f t="shared" si="4"/>
        <v>0.30864197530864196</v>
      </c>
      <c r="F12" s="291">
        <f t="shared" si="4"/>
        <v>0.3779834388699464</v>
      </c>
      <c r="G12" s="291">
        <f t="shared" si="4"/>
        <v>0.4066705675833821</v>
      </c>
      <c r="H12" s="291">
        <f t="shared" si="4"/>
        <v>0.40087676570871894</v>
      </c>
      <c r="I12" s="291">
        <f t="shared" si="4"/>
        <v>0.41346153846153844</v>
      </c>
      <c r="J12" s="291">
        <f t="shared" si="4"/>
        <v>0.40191118605958404</v>
      </c>
      <c r="K12" s="291">
        <f t="shared" si="4"/>
        <v>0.38249336870026523</v>
      </c>
      <c r="L12" s="291">
        <f t="shared" si="4"/>
        <v>0.34331628926223523</v>
      </c>
      <c r="M12" s="686">
        <f t="shared" si="4"/>
        <v>0.2911036036036036</v>
      </c>
      <c r="N12" s="686">
        <f t="shared" si="4"/>
        <v>0.2845973416731822</v>
      </c>
      <c r="O12" s="292">
        <f t="shared" si="4"/>
        <v>0.3734086340576242</v>
      </c>
      <c r="P12" s="285"/>
    </row>
    <row r="13" spans="1:16" ht="14.25">
      <c r="A13" s="22"/>
      <c r="B13" s="488" t="s">
        <v>22</v>
      </c>
      <c r="C13" s="294">
        <v>305</v>
      </c>
      <c r="D13" s="295">
        <v>421</v>
      </c>
      <c r="E13" s="295">
        <v>254</v>
      </c>
      <c r="F13" s="295">
        <v>302</v>
      </c>
      <c r="G13" s="295">
        <v>184</v>
      </c>
      <c r="H13" s="295">
        <v>418</v>
      </c>
      <c r="I13" s="295">
        <v>355</v>
      </c>
      <c r="J13" s="295">
        <v>309</v>
      </c>
      <c r="K13" s="295">
        <v>263</v>
      </c>
      <c r="L13" s="295">
        <v>253</v>
      </c>
      <c r="M13" s="687">
        <v>275</v>
      </c>
      <c r="N13" s="687">
        <v>197</v>
      </c>
      <c r="O13" s="296">
        <f>IF(O11="","",SUM(C13:N13))</f>
        <v>3536</v>
      </c>
      <c r="P13" s="275"/>
    </row>
    <row r="14" spans="1:16" s="246" customFormat="1" ht="14.25">
      <c r="A14" s="145"/>
      <c r="B14" s="249" t="s">
        <v>16</v>
      </c>
      <c r="C14" s="290">
        <f aca="true" t="shared" si="5" ref="C14:O14">IF(C13="","",C13/C11)</f>
        <v>0.5033003300330033</v>
      </c>
      <c r="D14" s="502">
        <f t="shared" si="5"/>
        <v>0.5159313725490197</v>
      </c>
      <c r="E14" s="291">
        <f t="shared" si="5"/>
        <v>0.4838095238095238</v>
      </c>
      <c r="F14" s="291">
        <f t="shared" si="5"/>
        <v>0.38917525773195877</v>
      </c>
      <c r="G14" s="291">
        <f t="shared" si="5"/>
        <v>0.2647482014388489</v>
      </c>
      <c r="H14" s="291">
        <f t="shared" si="5"/>
        <v>0.5078979343863913</v>
      </c>
      <c r="I14" s="291">
        <f t="shared" si="5"/>
        <v>0.458656330749354</v>
      </c>
      <c r="J14" s="291">
        <f t="shared" si="5"/>
        <v>0.43216783216783217</v>
      </c>
      <c r="K14" s="291">
        <f t="shared" si="5"/>
        <v>0.3647711511789182</v>
      </c>
      <c r="L14" s="291">
        <f t="shared" si="5"/>
        <v>0.5382978723404256</v>
      </c>
      <c r="M14" s="686">
        <f t="shared" si="5"/>
        <v>0.5319148936170213</v>
      </c>
      <c r="N14" s="686">
        <f t="shared" si="5"/>
        <v>0.5412087912087912</v>
      </c>
      <c r="O14" s="307">
        <f t="shared" si="5"/>
        <v>0.45321712381440654</v>
      </c>
      <c r="P14" s="285"/>
    </row>
    <row r="15" spans="1:16" ht="14.25">
      <c r="A15" s="22" t="s">
        <v>23</v>
      </c>
      <c r="B15" s="485" t="s">
        <v>18</v>
      </c>
      <c r="C15" s="287">
        <f>IF(C11="","",C11-C13)</f>
        <v>301</v>
      </c>
      <c r="D15" s="477">
        <f>IF(D11="","",D11-D13)</f>
        <v>395</v>
      </c>
      <c r="E15" s="288">
        <f>IF(E11="","",E11-E13)</f>
        <v>271</v>
      </c>
      <c r="F15" s="288">
        <f aca="true" t="shared" si="6" ref="F15:N15">IF(F11="","",F11-F13)</f>
        <v>474</v>
      </c>
      <c r="G15" s="288">
        <f t="shared" si="6"/>
        <v>511</v>
      </c>
      <c r="H15" s="288">
        <f t="shared" si="6"/>
        <v>405</v>
      </c>
      <c r="I15" s="288">
        <f t="shared" si="6"/>
        <v>419</v>
      </c>
      <c r="J15" s="288">
        <f t="shared" si="6"/>
        <v>406</v>
      </c>
      <c r="K15" s="288">
        <f t="shared" si="6"/>
        <v>458</v>
      </c>
      <c r="L15" s="288">
        <f t="shared" si="6"/>
        <v>217</v>
      </c>
      <c r="M15" s="685">
        <f t="shared" si="6"/>
        <v>242</v>
      </c>
      <c r="N15" s="685">
        <f t="shared" si="6"/>
        <v>167</v>
      </c>
      <c r="O15" s="289">
        <f>IF(O11="","",SUM(C15:N15))</f>
        <v>4266</v>
      </c>
      <c r="P15" s="275"/>
    </row>
    <row r="16" spans="1:16" s="246" customFormat="1" ht="15" thickBot="1">
      <c r="A16" s="145"/>
      <c r="B16" s="483" t="s">
        <v>16</v>
      </c>
      <c r="C16" s="298">
        <f aca="true" t="shared" si="7" ref="C16:O16">IF(C15="","",C15/C11)</f>
        <v>0.4966996699669967</v>
      </c>
      <c r="D16" s="309">
        <f t="shared" si="7"/>
        <v>0.4840686274509804</v>
      </c>
      <c r="E16" s="309">
        <f t="shared" si="7"/>
        <v>0.5161904761904762</v>
      </c>
      <c r="F16" s="309">
        <f t="shared" si="7"/>
        <v>0.6108247422680413</v>
      </c>
      <c r="G16" s="309">
        <f t="shared" si="7"/>
        <v>0.7352517985611511</v>
      </c>
      <c r="H16" s="309">
        <f t="shared" si="7"/>
        <v>0.49210206561360875</v>
      </c>
      <c r="I16" s="309">
        <f t="shared" si="7"/>
        <v>0.541343669250646</v>
      </c>
      <c r="J16" s="309">
        <f t="shared" si="7"/>
        <v>0.5678321678321678</v>
      </c>
      <c r="K16" s="309">
        <f t="shared" si="7"/>
        <v>0.6352288488210819</v>
      </c>
      <c r="L16" s="309">
        <f t="shared" si="7"/>
        <v>0.46170212765957447</v>
      </c>
      <c r="M16" s="690">
        <f t="shared" si="7"/>
        <v>0.46808510638297873</v>
      </c>
      <c r="N16" s="690">
        <f t="shared" si="7"/>
        <v>0.45879120879120877</v>
      </c>
      <c r="O16" s="310">
        <f t="shared" si="7"/>
        <v>0.5467828761855934</v>
      </c>
      <c r="P16" s="285"/>
    </row>
    <row r="17" spans="1:16" ht="15" thickTop="1">
      <c r="A17" s="23"/>
      <c r="B17" s="486" t="s">
        <v>20</v>
      </c>
      <c r="C17" s="312">
        <v>4</v>
      </c>
      <c r="D17" s="313">
        <v>5</v>
      </c>
      <c r="E17" s="313">
        <v>6</v>
      </c>
      <c r="F17" s="313">
        <v>42</v>
      </c>
      <c r="G17" s="313">
        <v>1</v>
      </c>
      <c r="H17" s="313">
        <v>3</v>
      </c>
      <c r="I17" s="313">
        <v>2</v>
      </c>
      <c r="J17" s="313">
        <v>8</v>
      </c>
      <c r="K17" s="313">
        <v>42</v>
      </c>
      <c r="L17" s="313">
        <v>1</v>
      </c>
      <c r="M17" s="691">
        <v>2</v>
      </c>
      <c r="N17" s="692">
        <v>5</v>
      </c>
      <c r="O17" s="296">
        <f>SUM(C17:N17)</f>
        <v>121</v>
      </c>
      <c r="P17" s="275"/>
    </row>
    <row r="18" spans="1:16" s="246" customFormat="1" ht="14.25">
      <c r="A18" s="147" t="s">
        <v>25</v>
      </c>
      <c r="B18" s="490" t="s">
        <v>16</v>
      </c>
      <c r="C18" s="290">
        <f aca="true" t="shared" si="8" ref="C18:O18">IF(C17="","",C17/C32)</f>
        <v>0.0025974025974025974</v>
      </c>
      <c r="D18" s="291">
        <f t="shared" si="8"/>
        <v>0.0026624068157614484</v>
      </c>
      <c r="E18" s="291">
        <f t="shared" si="8"/>
        <v>0.003527336860670194</v>
      </c>
      <c r="F18" s="291">
        <f t="shared" si="8"/>
        <v>0.020457866536775452</v>
      </c>
      <c r="G18" s="291">
        <f t="shared" si="8"/>
        <v>0.0005851375073142189</v>
      </c>
      <c r="H18" s="291">
        <f t="shared" si="8"/>
        <v>0.0014612761811982464</v>
      </c>
      <c r="I18" s="291">
        <f t="shared" si="8"/>
        <v>0.0010683760683760685</v>
      </c>
      <c r="J18" s="291">
        <f t="shared" si="8"/>
        <v>0.004496908375491849</v>
      </c>
      <c r="K18" s="291">
        <f t="shared" si="8"/>
        <v>0.022281167108753316</v>
      </c>
      <c r="L18" s="291">
        <f t="shared" si="8"/>
        <v>0.0007304601899196494</v>
      </c>
      <c r="M18" s="686">
        <f t="shared" si="8"/>
        <v>0.0011261261261261261</v>
      </c>
      <c r="N18" s="693">
        <f t="shared" si="8"/>
        <v>0.003909304143862392</v>
      </c>
      <c r="O18" s="644">
        <f t="shared" si="8"/>
        <v>0.005791136211352541</v>
      </c>
      <c r="P18" s="285"/>
    </row>
    <row r="19" spans="1:16" ht="14.25">
      <c r="A19" s="24"/>
      <c r="B19" s="491" t="s">
        <v>22</v>
      </c>
      <c r="C19" s="287">
        <v>3</v>
      </c>
      <c r="D19" s="288">
        <v>5</v>
      </c>
      <c r="E19" s="288">
        <v>6</v>
      </c>
      <c r="F19" s="288">
        <v>3</v>
      </c>
      <c r="G19" s="288">
        <v>1</v>
      </c>
      <c r="H19" s="288">
        <v>2</v>
      </c>
      <c r="I19" s="288">
        <v>2</v>
      </c>
      <c r="J19" s="288">
        <v>7</v>
      </c>
      <c r="K19" s="288">
        <v>5</v>
      </c>
      <c r="L19" s="288">
        <v>1</v>
      </c>
      <c r="M19" s="685">
        <v>2</v>
      </c>
      <c r="N19" s="694">
        <v>4</v>
      </c>
      <c r="O19" s="289">
        <f>IF(O15="","",SUM(C19:N19))</f>
        <v>41</v>
      </c>
      <c r="P19" s="275"/>
    </row>
    <row r="20" spans="1:16" s="246" customFormat="1" ht="14.25">
      <c r="A20" s="147"/>
      <c r="B20" s="433" t="s">
        <v>16</v>
      </c>
      <c r="C20" s="282">
        <f>IF(C19="","",C19/C17)</f>
        <v>0.75</v>
      </c>
      <c r="D20" s="319">
        <f>IF(D19="","",D19/D17)</f>
        <v>1</v>
      </c>
      <c r="E20" s="319">
        <f>IF(E19="","",E19/E17)</f>
        <v>1</v>
      </c>
      <c r="F20" s="319">
        <f aca="true" t="shared" si="9" ref="F20:K20">IF(F19="","",F19/F17)</f>
        <v>0.07142857142857142</v>
      </c>
      <c r="G20" s="319">
        <f t="shared" si="9"/>
        <v>1</v>
      </c>
      <c r="H20" s="319">
        <f t="shared" si="9"/>
        <v>0.6666666666666666</v>
      </c>
      <c r="I20" s="319">
        <f t="shared" si="9"/>
        <v>1</v>
      </c>
      <c r="J20" s="319">
        <f t="shared" si="9"/>
        <v>0.875</v>
      </c>
      <c r="K20" s="319">
        <f t="shared" si="9"/>
        <v>0.11904761904761904</v>
      </c>
      <c r="L20" s="319">
        <f>IF(L17=0,"",IF(L19="","",L19/L17))</f>
        <v>1</v>
      </c>
      <c r="M20" s="695">
        <f>IF(M19="","",M19/M17)</f>
        <v>1</v>
      </c>
      <c r="N20" s="696">
        <f>IF(N19="","",N19/N17)</f>
        <v>0.8</v>
      </c>
      <c r="O20" s="292">
        <f>IF(O19="","",O19/O17)</f>
        <v>0.33884297520661155</v>
      </c>
      <c r="P20" s="285"/>
    </row>
    <row r="21" spans="1:16" ht="14.25">
      <c r="A21" s="24" t="s">
        <v>26</v>
      </c>
      <c r="B21" s="481" t="s">
        <v>18</v>
      </c>
      <c r="C21" s="642">
        <f>IF(C17="","",C17-C19)</f>
        <v>1</v>
      </c>
      <c r="D21" s="321">
        <f>IF(D17="","",D17-D19)</f>
        <v>0</v>
      </c>
      <c r="E21" s="321">
        <f>IF(E17="","",E17-E19)</f>
        <v>0</v>
      </c>
      <c r="F21" s="321">
        <f>IF(F17="","",F17-F19)</f>
        <v>39</v>
      </c>
      <c r="G21" s="321">
        <f aca="true" t="shared" si="10" ref="G21:N21">IF(G17="","",G17-G19)</f>
        <v>0</v>
      </c>
      <c r="H21" s="321">
        <f t="shared" si="10"/>
        <v>1</v>
      </c>
      <c r="I21" s="321">
        <f t="shared" si="10"/>
        <v>0</v>
      </c>
      <c r="J21" s="321">
        <f t="shared" si="10"/>
        <v>1</v>
      </c>
      <c r="K21" s="321">
        <f t="shared" si="10"/>
        <v>37</v>
      </c>
      <c r="L21" s="321">
        <f t="shared" si="10"/>
        <v>0</v>
      </c>
      <c r="M21" s="697">
        <f t="shared" si="10"/>
        <v>0</v>
      </c>
      <c r="N21" s="698">
        <f t="shared" si="10"/>
        <v>1</v>
      </c>
      <c r="O21" s="506">
        <f>IF(O17="","",SUM(C21:N21))</f>
        <v>80</v>
      </c>
      <c r="P21" s="275"/>
    </row>
    <row r="22" spans="1:16" s="246" customFormat="1" ht="15" thickBot="1">
      <c r="A22" s="148"/>
      <c r="B22" s="482" t="s">
        <v>16</v>
      </c>
      <c r="C22" s="298">
        <f>IF(C17="","",C21/C17)</f>
        <v>0.25</v>
      </c>
      <c r="D22" s="309">
        <f>IF(D17="","",D21/D17)</f>
        <v>0</v>
      </c>
      <c r="E22" s="309">
        <f>IF(E17="","",E21/E17)</f>
        <v>0</v>
      </c>
      <c r="F22" s="309">
        <f aca="true" t="shared" si="11" ref="F22:K22">IF(F17="","",F21/F17)</f>
        <v>0.9285714285714286</v>
      </c>
      <c r="G22" s="309">
        <f t="shared" si="11"/>
        <v>0</v>
      </c>
      <c r="H22" s="309">
        <f t="shared" si="11"/>
        <v>0.3333333333333333</v>
      </c>
      <c r="I22" s="309">
        <f>IF(I17="","",I21/I17)</f>
        <v>0</v>
      </c>
      <c r="J22" s="309">
        <f>IF(J17="","",J21/J17)</f>
        <v>0.125</v>
      </c>
      <c r="K22" s="309">
        <f t="shared" si="11"/>
        <v>0.8809523809523809</v>
      </c>
      <c r="L22" s="309">
        <f>IF(L17=0,"",IF(L17="","",L21/L17))</f>
        <v>0</v>
      </c>
      <c r="M22" s="690">
        <f>IF(M17="","",M21/M17)</f>
        <v>0</v>
      </c>
      <c r="N22" s="699">
        <f>IF(N17="","",N21/N17)</f>
        <v>0.2</v>
      </c>
      <c r="O22" s="644">
        <f>IF(O21="","",O21/O17)</f>
        <v>0.6611570247933884</v>
      </c>
      <c r="P22" s="285"/>
    </row>
    <row r="23" spans="1:16" ht="15" thickTop="1">
      <c r="A23" s="24"/>
      <c r="B23" s="492" t="s">
        <v>20</v>
      </c>
      <c r="C23" s="277">
        <v>219</v>
      </c>
      <c r="D23" s="278">
        <v>257</v>
      </c>
      <c r="E23" s="278">
        <v>402</v>
      </c>
      <c r="F23" s="278">
        <v>341</v>
      </c>
      <c r="G23" s="278">
        <v>276</v>
      </c>
      <c r="H23" s="278">
        <v>356</v>
      </c>
      <c r="I23" s="278">
        <v>279</v>
      </c>
      <c r="J23" s="278">
        <v>266</v>
      </c>
      <c r="K23" s="278">
        <v>263</v>
      </c>
      <c r="L23" s="278">
        <v>222</v>
      </c>
      <c r="M23" s="683">
        <v>571</v>
      </c>
      <c r="N23" s="700">
        <v>262</v>
      </c>
      <c r="O23" s="645">
        <f>SUM(C23:N23)</f>
        <v>3714</v>
      </c>
      <c r="P23" s="275"/>
    </row>
    <row r="24" spans="1:16" ht="14.25">
      <c r="A24" s="24"/>
      <c r="B24" s="494" t="s">
        <v>27</v>
      </c>
      <c r="C24" s="302">
        <v>0</v>
      </c>
      <c r="D24" s="303">
        <v>0</v>
      </c>
      <c r="E24" s="303">
        <v>113</v>
      </c>
      <c r="F24" s="303">
        <v>68</v>
      </c>
      <c r="G24" s="303">
        <v>0</v>
      </c>
      <c r="H24" s="303">
        <v>46</v>
      </c>
      <c r="I24" s="303">
        <v>0</v>
      </c>
      <c r="J24" s="303">
        <v>0</v>
      </c>
      <c r="K24" s="303">
        <v>0</v>
      </c>
      <c r="L24" s="303">
        <v>0</v>
      </c>
      <c r="M24" s="689">
        <v>331</v>
      </c>
      <c r="N24" s="701">
        <v>0</v>
      </c>
      <c r="O24" s="296">
        <f>SUM(C24:N24)</f>
        <v>558</v>
      </c>
      <c r="P24" s="275"/>
    </row>
    <row r="25" spans="1:16" s="246" customFormat="1" ht="14.25">
      <c r="A25" s="145" t="s">
        <v>28</v>
      </c>
      <c r="B25" s="252" t="s">
        <v>16</v>
      </c>
      <c r="C25" s="282">
        <f>IF(C23="","",C23/C32)</f>
        <v>0.1422077922077922</v>
      </c>
      <c r="D25" s="319">
        <f>IF(D23="","",D23/D32)</f>
        <v>0.13684771033013846</v>
      </c>
      <c r="E25" s="319">
        <f>IF(E23="","",E23/E32)</f>
        <v>0.23633156966490299</v>
      </c>
      <c r="F25" s="319">
        <f>IF(F23="","",F23/F32)</f>
        <v>0.16609839259620068</v>
      </c>
      <c r="G25" s="319">
        <f aca="true" t="shared" si="12" ref="G25:N25">IF(G23="","",G23/G32)</f>
        <v>0.1614979520187244</v>
      </c>
      <c r="H25" s="319">
        <f t="shared" si="12"/>
        <v>0.1734047735021919</v>
      </c>
      <c r="I25" s="319">
        <f t="shared" si="12"/>
        <v>0.14903846153846154</v>
      </c>
      <c r="J25" s="319">
        <f t="shared" si="12"/>
        <v>0.14952220348510398</v>
      </c>
      <c r="K25" s="319">
        <f t="shared" si="12"/>
        <v>0.13952254641909814</v>
      </c>
      <c r="L25" s="319">
        <f t="shared" si="12"/>
        <v>0.16216216216216217</v>
      </c>
      <c r="M25" s="695">
        <f t="shared" si="12"/>
        <v>0.32150900900900903</v>
      </c>
      <c r="N25" s="693">
        <f t="shared" si="12"/>
        <v>0.20484753713838938</v>
      </c>
      <c r="O25" s="292">
        <f>IF(O23="","",O23/O32)</f>
        <v>0.1777543792476309</v>
      </c>
      <c r="P25" s="285"/>
    </row>
    <row r="26" spans="1:16" ht="14.25">
      <c r="A26" s="24"/>
      <c r="B26" s="491" t="s">
        <v>22</v>
      </c>
      <c r="C26" s="287">
        <v>206</v>
      </c>
      <c r="D26" s="288">
        <v>233</v>
      </c>
      <c r="E26" s="288">
        <v>273</v>
      </c>
      <c r="F26" s="288">
        <v>261</v>
      </c>
      <c r="G26" s="288">
        <v>254</v>
      </c>
      <c r="H26" s="288">
        <v>300</v>
      </c>
      <c r="I26" s="288">
        <v>261</v>
      </c>
      <c r="J26" s="288">
        <v>255</v>
      </c>
      <c r="K26" s="288">
        <v>254</v>
      </c>
      <c r="L26" s="288">
        <v>211</v>
      </c>
      <c r="M26" s="685">
        <v>224</v>
      </c>
      <c r="N26" s="694">
        <v>255</v>
      </c>
      <c r="O26" s="506">
        <f>IF(O23="","",SUM(C26:N26))</f>
        <v>2987</v>
      </c>
      <c r="P26" s="275"/>
    </row>
    <row r="27" spans="1:16" ht="14.25">
      <c r="A27" s="24"/>
      <c r="B27" s="495" t="s">
        <v>27</v>
      </c>
      <c r="C27" s="660">
        <v>0</v>
      </c>
      <c r="D27" s="329">
        <v>0</v>
      </c>
      <c r="E27" s="329">
        <v>0</v>
      </c>
      <c r="F27" s="329">
        <v>0</v>
      </c>
      <c r="G27" s="329">
        <v>0</v>
      </c>
      <c r="H27" s="329">
        <v>0</v>
      </c>
      <c r="I27" s="329">
        <v>0</v>
      </c>
      <c r="J27" s="329">
        <v>0</v>
      </c>
      <c r="K27" s="329">
        <v>0</v>
      </c>
      <c r="L27" s="329">
        <v>0</v>
      </c>
      <c r="M27" s="702">
        <v>0</v>
      </c>
      <c r="N27" s="703">
        <v>0</v>
      </c>
      <c r="O27" s="646">
        <f>IF(O26="","",SUM(C27:N27))</f>
        <v>0</v>
      </c>
      <c r="P27" s="275"/>
    </row>
    <row r="28" spans="1:16" s="246" customFormat="1" ht="14.25">
      <c r="A28" s="145"/>
      <c r="B28" s="249" t="s">
        <v>16</v>
      </c>
      <c r="C28" s="290">
        <f>IF(C26="","",C26/C23)</f>
        <v>0.9406392694063926</v>
      </c>
      <c r="D28" s="291">
        <f>IF(D26="","",D26/D23)</f>
        <v>0.9066147859922179</v>
      </c>
      <c r="E28" s="291">
        <f>IF(E26="","",E26/E23)</f>
        <v>0.6791044776119403</v>
      </c>
      <c r="F28" s="291">
        <f aca="true" t="shared" si="13" ref="F28:N28">IF(F26="","",F26/F23)</f>
        <v>0.7653958944281525</v>
      </c>
      <c r="G28" s="291">
        <f t="shared" si="13"/>
        <v>0.9202898550724637</v>
      </c>
      <c r="H28" s="291">
        <f t="shared" si="13"/>
        <v>0.8426966292134831</v>
      </c>
      <c r="I28" s="291">
        <f t="shared" si="13"/>
        <v>0.9354838709677419</v>
      </c>
      <c r="J28" s="291">
        <f t="shared" si="13"/>
        <v>0.9586466165413534</v>
      </c>
      <c r="K28" s="291">
        <f t="shared" si="13"/>
        <v>0.9657794676806084</v>
      </c>
      <c r="L28" s="291">
        <f t="shared" si="13"/>
        <v>0.9504504504504504</v>
      </c>
      <c r="M28" s="686">
        <f t="shared" si="13"/>
        <v>0.3922942206654991</v>
      </c>
      <c r="N28" s="693">
        <f t="shared" si="13"/>
        <v>0.9732824427480916</v>
      </c>
      <c r="O28" s="307">
        <f>IF(O23="","",O26/O23)</f>
        <v>0.8042541733979537</v>
      </c>
      <c r="P28" s="285"/>
    </row>
    <row r="29" spans="1:16" ht="14.25">
      <c r="A29" s="24" t="s">
        <v>29</v>
      </c>
      <c r="B29" s="491" t="s">
        <v>18</v>
      </c>
      <c r="C29" s="287">
        <f aca="true" t="shared" si="14" ref="C29:M30">IF(C23="","",C23-C26)</f>
        <v>13</v>
      </c>
      <c r="D29" s="477">
        <f t="shared" si="14"/>
        <v>24</v>
      </c>
      <c r="E29" s="288">
        <f t="shared" si="14"/>
        <v>129</v>
      </c>
      <c r="F29" s="288">
        <f aca="true" t="shared" si="15" ref="F29:K29">IF(F23="","",F23-F26)</f>
        <v>80</v>
      </c>
      <c r="G29" s="288">
        <f t="shared" si="15"/>
        <v>22</v>
      </c>
      <c r="H29" s="288">
        <f t="shared" si="15"/>
        <v>56</v>
      </c>
      <c r="I29" s="477">
        <f t="shared" si="15"/>
        <v>18</v>
      </c>
      <c r="J29" s="477">
        <f>IF(J23="","",J23-J26)</f>
        <v>11</v>
      </c>
      <c r="K29" s="288">
        <f t="shared" si="15"/>
        <v>9</v>
      </c>
      <c r="L29" s="288">
        <f aca="true" t="shared" si="16" ref="L29:N30">IF(L23="","",L23-L26)</f>
        <v>11</v>
      </c>
      <c r="M29" s="685">
        <f t="shared" si="16"/>
        <v>347</v>
      </c>
      <c r="N29" s="694">
        <f t="shared" si="16"/>
        <v>7</v>
      </c>
      <c r="O29" s="647">
        <f>IF(O23="","",SUM(C29:N29))</f>
        <v>727</v>
      </c>
      <c r="P29" s="275"/>
    </row>
    <row r="30" spans="1:16" ht="14.25">
      <c r="A30" s="24"/>
      <c r="B30" s="493" t="s">
        <v>27</v>
      </c>
      <c r="C30" s="350">
        <f t="shared" si="14"/>
        <v>0</v>
      </c>
      <c r="D30" s="381">
        <f t="shared" si="14"/>
        <v>0</v>
      </c>
      <c r="E30" s="381">
        <f t="shared" si="14"/>
        <v>113</v>
      </c>
      <c r="F30" s="381">
        <f t="shared" si="14"/>
        <v>68</v>
      </c>
      <c r="G30" s="381">
        <f t="shared" si="14"/>
        <v>0</v>
      </c>
      <c r="H30" s="381">
        <f t="shared" si="14"/>
        <v>46</v>
      </c>
      <c r="I30" s="381">
        <f t="shared" si="14"/>
        <v>0</v>
      </c>
      <c r="J30" s="381">
        <f t="shared" si="14"/>
        <v>0</v>
      </c>
      <c r="K30" s="381">
        <f t="shared" si="14"/>
        <v>0</v>
      </c>
      <c r="L30" s="381">
        <f t="shared" si="14"/>
        <v>0</v>
      </c>
      <c r="M30" s="381">
        <f t="shared" si="14"/>
        <v>331</v>
      </c>
      <c r="N30" s="701">
        <f t="shared" si="16"/>
        <v>0</v>
      </c>
      <c r="O30" s="296">
        <f>IF(O29="","",SUM(C30:N30))</f>
        <v>558</v>
      </c>
      <c r="P30" s="275"/>
    </row>
    <row r="31" spans="1:16" s="246" customFormat="1" ht="15" thickBot="1">
      <c r="A31" s="146"/>
      <c r="B31" s="496" t="s">
        <v>30</v>
      </c>
      <c r="C31" s="332">
        <f>IF(C29="","",C29/C23)</f>
        <v>0.0593607305936073</v>
      </c>
      <c r="D31" s="333">
        <f>IF(D29="","",D29/D23)</f>
        <v>0.0933852140077821</v>
      </c>
      <c r="E31" s="333">
        <f>IF(E29="","",E29/E23)</f>
        <v>0.3208955223880597</v>
      </c>
      <c r="F31" s="333">
        <f aca="true" t="shared" si="17" ref="F31:K31">IF(F29="","",F29/F23)</f>
        <v>0.23460410557184752</v>
      </c>
      <c r="G31" s="333">
        <f t="shared" si="17"/>
        <v>0.07971014492753623</v>
      </c>
      <c r="H31" s="392">
        <f t="shared" si="17"/>
        <v>0.15730337078651685</v>
      </c>
      <c r="I31" s="333">
        <f t="shared" si="17"/>
        <v>0.06451612903225806</v>
      </c>
      <c r="J31" s="333">
        <f>IF(J29="","",J29/J23)</f>
        <v>0.041353383458646614</v>
      </c>
      <c r="K31" s="333">
        <f t="shared" si="17"/>
        <v>0.034220532319391636</v>
      </c>
      <c r="L31" s="333">
        <f>IF(L29="","",L29/L23)</f>
        <v>0.04954954954954955</v>
      </c>
      <c r="M31" s="704">
        <f>IF(M29="","",M29/M23)</f>
        <v>0.6077057793345009</v>
      </c>
      <c r="N31" s="705">
        <f>IF(N29="","",N29/N23)</f>
        <v>0.026717557251908396</v>
      </c>
      <c r="O31" s="648">
        <f>IF(O29="","",O29/O23)</f>
        <v>0.1957458266020463</v>
      </c>
      <c r="P31" s="285"/>
    </row>
    <row r="32" spans="1:16" ht="15" thickTop="1">
      <c r="A32" s="22"/>
      <c r="B32" s="497" t="s">
        <v>20</v>
      </c>
      <c r="C32" s="505">
        <f>IF(C23="","",C5+C11+C17+C23)</f>
        <v>1540</v>
      </c>
      <c r="D32" s="503">
        <f>IF(D23="","",D5+D11+D17+D23)</f>
        <v>1878</v>
      </c>
      <c r="E32" s="503">
        <f>IF(E23="","",E5+E11+E17+E23)</f>
        <v>1701</v>
      </c>
      <c r="F32" s="337">
        <f aca="true" t="shared" si="18" ref="F32:L32">IF(F23="","",F5+F11+F17+F23)</f>
        <v>2053</v>
      </c>
      <c r="G32" s="337">
        <f t="shared" si="18"/>
        <v>1709</v>
      </c>
      <c r="H32" s="337">
        <f t="shared" si="18"/>
        <v>2053</v>
      </c>
      <c r="I32" s="337">
        <f t="shared" si="18"/>
        <v>1872</v>
      </c>
      <c r="J32" s="337">
        <f t="shared" si="18"/>
        <v>1779</v>
      </c>
      <c r="K32" s="337">
        <f t="shared" si="18"/>
        <v>1885</v>
      </c>
      <c r="L32" s="337">
        <f t="shared" si="18"/>
        <v>1369</v>
      </c>
      <c r="M32" s="706">
        <f>IF(M23="","",M5+M11+M17+M23)</f>
        <v>1776</v>
      </c>
      <c r="N32" s="707">
        <f>IF(N23="","",N5+N11+N17+N23)</f>
        <v>1279</v>
      </c>
      <c r="O32" s="649">
        <f>SUM(C32:N32)</f>
        <v>20894</v>
      </c>
      <c r="P32" s="275"/>
    </row>
    <row r="33" spans="1:16" ht="14.25">
      <c r="A33" s="22" t="s">
        <v>31</v>
      </c>
      <c r="B33" s="488" t="s">
        <v>22</v>
      </c>
      <c r="C33" s="294">
        <f>IF(C26="","",C7+C13+C19+C26)</f>
        <v>1142</v>
      </c>
      <c r="D33" s="434">
        <f>IF(D26="","",D7+D13+D19+D26)</f>
        <v>1351</v>
      </c>
      <c r="E33" s="295">
        <f>IF(E26="","",E7+E13+E19+E26)</f>
        <v>1181</v>
      </c>
      <c r="F33" s="295">
        <f aca="true" t="shared" si="19" ref="F33:M33">IF(F26="","",F7+F13+F19+F26)</f>
        <v>1341</v>
      </c>
      <c r="G33" s="295">
        <f t="shared" si="19"/>
        <v>1090</v>
      </c>
      <c r="H33" s="295">
        <f t="shared" si="19"/>
        <v>1481</v>
      </c>
      <c r="I33" s="295">
        <f t="shared" si="19"/>
        <v>1331</v>
      </c>
      <c r="J33" s="295">
        <f t="shared" si="19"/>
        <v>1261</v>
      </c>
      <c r="K33" s="295">
        <f t="shared" si="19"/>
        <v>1280</v>
      </c>
      <c r="L33" s="295">
        <f t="shared" si="19"/>
        <v>1049</v>
      </c>
      <c r="M33" s="687">
        <f t="shared" si="19"/>
        <v>1106</v>
      </c>
      <c r="N33" s="708">
        <f>IF(N26="","",N7+N13+N19+N26)</f>
        <v>1037</v>
      </c>
      <c r="O33" s="650">
        <f>SUM(C33:N33)</f>
        <v>14650</v>
      </c>
      <c r="P33" s="179"/>
    </row>
    <row r="34" spans="1:16" s="246" customFormat="1" ht="14.25">
      <c r="A34" s="145"/>
      <c r="B34" s="249" t="s">
        <v>16</v>
      </c>
      <c r="C34" s="290">
        <f aca="true" t="shared" si="20" ref="C34:O34">IF(C33="","",C33/C32)</f>
        <v>0.7415584415584415</v>
      </c>
      <c r="D34" s="502">
        <f t="shared" si="20"/>
        <v>0.7193823216187434</v>
      </c>
      <c r="E34" s="291">
        <f t="shared" si="20"/>
        <v>0.6942974720752498</v>
      </c>
      <c r="F34" s="291">
        <f t="shared" si="20"/>
        <v>0.6531904529956162</v>
      </c>
      <c r="G34" s="291">
        <f t="shared" si="20"/>
        <v>0.6377998829724986</v>
      </c>
      <c r="H34" s="291">
        <f t="shared" si="20"/>
        <v>0.7213833414515344</v>
      </c>
      <c r="I34" s="291">
        <f t="shared" si="20"/>
        <v>0.7110042735042735</v>
      </c>
      <c r="J34" s="291">
        <f t="shared" si="20"/>
        <v>0.7088251826869028</v>
      </c>
      <c r="K34" s="291">
        <f t="shared" si="20"/>
        <v>0.6790450928381963</v>
      </c>
      <c r="L34" s="291">
        <f t="shared" si="20"/>
        <v>0.7662527392257122</v>
      </c>
      <c r="M34" s="686">
        <f t="shared" si="20"/>
        <v>0.6227477477477478</v>
      </c>
      <c r="N34" s="693">
        <f>IF(N33="","",N33/N32)</f>
        <v>0.8107896794370602</v>
      </c>
      <c r="O34" s="307">
        <f t="shared" si="20"/>
        <v>0.7011582272422705</v>
      </c>
      <c r="P34" s="340"/>
    </row>
    <row r="35" spans="1:16" ht="14.25">
      <c r="A35" s="24" t="s">
        <v>13</v>
      </c>
      <c r="B35" s="491" t="s">
        <v>18</v>
      </c>
      <c r="C35" s="287">
        <f>IF(C29="","",C29+C21+C15+C9)</f>
        <v>398</v>
      </c>
      <c r="D35" s="477">
        <f>IF(D29="","",D29+D21+D15+D9)</f>
        <v>527</v>
      </c>
      <c r="E35" s="288">
        <f>IF(E29="","",E29+E21+E15+E9)</f>
        <v>520</v>
      </c>
      <c r="F35" s="288">
        <f aca="true" t="shared" si="21" ref="F35:M35">IF(F29="","",F29+F21+F15+F9)</f>
        <v>712</v>
      </c>
      <c r="G35" s="288">
        <f t="shared" si="21"/>
        <v>619</v>
      </c>
      <c r="H35" s="288">
        <f t="shared" si="21"/>
        <v>572</v>
      </c>
      <c r="I35" s="288">
        <f t="shared" si="21"/>
        <v>541</v>
      </c>
      <c r="J35" s="288">
        <f t="shared" si="21"/>
        <v>518</v>
      </c>
      <c r="K35" s="288">
        <f t="shared" si="21"/>
        <v>605</v>
      </c>
      <c r="L35" s="288">
        <f t="shared" si="21"/>
        <v>320</v>
      </c>
      <c r="M35" s="685">
        <f t="shared" si="21"/>
        <v>670</v>
      </c>
      <c r="N35" s="694">
        <f>IF(N29="","",N29+N21+N15+N9)</f>
        <v>242</v>
      </c>
      <c r="O35" s="651">
        <f>SUM(C35:N35)</f>
        <v>6244</v>
      </c>
      <c r="P35" s="275"/>
    </row>
    <row r="36" spans="1:16" s="246" customFormat="1" ht="15" thickBot="1">
      <c r="A36" s="149"/>
      <c r="B36" s="259" t="s">
        <v>16</v>
      </c>
      <c r="C36" s="342">
        <f aca="true" t="shared" si="22" ref="C36:O36">IF(C35="","",C35/C32)</f>
        <v>0.2584415584415584</v>
      </c>
      <c r="D36" s="504">
        <f t="shared" si="22"/>
        <v>0.2806176783812567</v>
      </c>
      <c r="E36" s="343">
        <f t="shared" si="22"/>
        <v>0.30570252792475017</v>
      </c>
      <c r="F36" s="343">
        <f t="shared" si="22"/>
        <v>0.3468095470043838</v>
      </c>
      <c r="G36" s="343">
        <f t="shared" si="22"/>
        <v>0.3622001170275015</v>
      </c>
      <c r="H36" s="343">
        <f t="shared" si="22"/>
        <v>0.2786166585484657</v>
      </c>
      <c r="I36" s="343">
        <f t="shared" si="22"/>
        <v>0.28899572649572647</v>
      </c>
      <c r="J36" s="343">
        <f t="shared" si="22"/>
        <v>0.29117481731309725</v>
      </c>
      <c r="K36" s="343">
        <f t="shared" si="22"/>
        <v>0.3209549071618037</v>
      </c>
      <c r="L36" s="343">
        <f t="shared" si="22"/>
        <v>0.2337472607742878</v>
      </c>
      <c r="M36" s="709">
        <f t="shared" si="22"/>
        <v>0.37725225225225223</v>
      </c>
      <c r="N36" s="710">
        <f>IF(N35="","",N35/N32)</f>
        <v>0.1892103205629398</v>
      </c>
      <c r="O36" s="652">
        <f t="shared" si="22"/>
        <v>0.2988417727577295</v>
      </c>
      <c r="P36" s="340"/>
    </row>
    <row r="37" spans="1:15" ht="15" thickTop="1">
      <c r="A37" s="12"/>
      <c r="B37" s="275"/>
      <c r="C37" s="275"/>
      <c r="D37" s="275"/>
      <c r="E37" s="275"/>
      <c r="F37" s="275"/>
      <c r="G37" s="275"/>
      <c r="H37" s="275"/>
      <c r="I37" s="275"/>
      <c r="J37" s="275"/>
      <c r="K37" s="275"/>
      <c r="L37" s="275"/>
      <c r="M37" s="275" t="s">
        <v>32</v>
      </c>
      <c r="N37" s="275"/>
      <c r="O37" s="275"/>
    </row>
    <row r="38" spans="1:15" ht="14.25">
      <c r="A38" s="12"/>
      <c r="B38" s="275"/>
      <c r="C38" s="275"/>
      <c r="D38" s="275"/>
      <c r="E38" s="275"/>
      <c r="F38" s="275"/>
      <c r="G38" s="275"/>
      <c r="H38" s="478"/>
      <c r="I38" s="275"/>
      <c r="J38" s="275"/>
      <c r="K38" s="275"/>
      <c r="L38" s="275"/>
      <c r="M38" s="275"/>
      <c r="N38" s="275"/>
      <c r="O38" s="621" t="s">
        <v>161</v>
      </c>
    </row>
    <row r="39" spans="1:15" ht="13.5">
      <c r="A39" s="275"/>
      <c r="B39" s="275"/>
      <c r="C39" s="275"/>
      <c r="D39" s="275"/>
      <c r="E39" s="275"/>
      <c r="F39" s="275"/>
      <c r="G39" s="275"/>
      <c r="H39" s="275"/>
      <c r="I39" s="275"/>
      <c r="J39" s="275"/>
      <c r="K39" s="275"/>
      <c r="L39" s="275"/>
      <c r="M39" s="275"/>
      <c r="N39" s="275"/>
      <c r="O39" s="275"/>
    </row>
    <row r="40" spans="1:16" ht="17.25">
      <c r="A40" s="12"/>
      <c r="B40" s="275"/>
      <c r="C40" s="275"/>
      <c r="D40" s="275"/>
      <c r="E40" s="893" t="s">
        <v>33</v>
      </c>
      <c r="F40" s="893"/>
      <c r="G40" s="893"/>
      <c r="H40" s="893"/>
      <c r="I40" s="893"/>
      <c r="J40" s="893"/>
      <c r="K40" s="893"/>
      <c r="L40" s="507" t="s">
        <v>209</v>
      </c>
      <c r="M40" s="275"/>
      <c r="N40" s="275"/>
      <c r="O40" s="275"/>
      <c r="P40" s="275"/>
    </row>
    <row r="41" spans="1:16" ht="13.5">
      <c r="A41" s="275"/>
      <c r="B41" s="275"/>
      <c r="C41" s="275"/>
      <c r="D41" s="275"/>
      <c r="E41" s="275"/>
      <c r="F41" s="275"/>
      <c r="G41" s="275"/>
      <c r="H41" s="275"/>
      <c r="I41" s="275"/>
      <c r="J41" s="275"/>
      <c r="K41" s="275"/>
      <c r="L41" s="275"/>
      <c r="M41" s="275"/>
      <c r="N41" s="275"/>
      <c r="O41" s="275"/>
      <c r="P41" s="275"/>
    </row>
    <row r="42" spans="1:16" ht="15" thickBot="1">
      <c r="A42" s="12"/>
      <c r="B42" s="275"/>
      <c r="C42" s="275"/>
      <c r="D42" s="275"/>
      <c r="E42" s="275"/>
      <c r="F42" s="275"/>
      <c r="G42" s="275"/>
      <c r="H42" s="275"/>
      <c r="I42" s="275"/>
      <c r="J42" s="275"/>
      <c r="K42" s="275"/>
      <c r="L42" s="275"/>
      <c r="M42" s="275"/>
      <c r="N42" s="275"/>
      <c r="O42" s="275"/>
      <c r="P42" s="889" t="s">
        <v>0</v>
      </c>
    </row>
    <row r="43" spans="1:16" ht="18.75" thickBot="1" thickTop="1">
      <c r="A43" s="25"/>
      <c r="B43" s="17"/>
      <c r="C43" s="155"/>
      <c r="D43" s="156" t="s">
        <v>1</v>
      </c>
      <c r="E43" s="157" t="s">
        <v>2</v>
      </c>
      <c r="F43" s="157" t="s">
        <v>3</v>
      </c>
      <c r="G43" s="157" t="s">
        <v>4</v>
      </c>
      <c r="H43" s="157" t="s">
        <v>5</v>
      </c>
      <c r="I43" s="157" t="s">
        <v>6</v>
      </c>
      <c r="J43" s="157" t="s">
        <v>7</v>
      </c>
      <c r="K43" s="157" t="s">
        <v>8</v>
      </c>
      <c r="L43" s="157" t="s">
        <v>9</v>
      </c>
      <c r="M43" s="157" t="s">
        <v>10</v>
      </c>
      <c r="N43" s="157" t="s">
        <v>11</v>
      </c>
      <c r="O43" s="158" t="s">
        <v>12</v>
      </c>
      <c r="P43" s="159" t="s">
        <v>13</v>
      </c>
    </row>
    <row r="44" spans="1:16" ht="15" thickTop="1">
      <c r="A44" s="20"/>
      <c r="B44" s="345"/>
      <c r="C44" s="394" t="s">
        <v>34</v>
      </c>
      <c r="D44" s="417">
        <f>IF(C5="","",C5)</f>
        <v>711</v>
      </c>
      <c r="E44" s="402">
        <f aca="true" t="shared" si="23" ref="E44:O44">IF(D5="","",D5)</f>
        <v>800</v>
      </c>
      <c r="F44" s="402">
        <f t="shared" si="23"/>
        <v>768</v>
      </c>
      <c r="G44" s="402">
        <f t="shared" si="23"/>
        <v>894</v>
      </c>
      <c r="H44" s="402">
        <f t="shared" si="23"/>
        <v>737</v>
      </c>
      <c r="I44" s="402">
        <f t="shared" si="23"/>
        <v>871</v>
      </c>
      <c r="J44" s="402">
        <f t="shared" si="23"/>
        <v>817</v>
      </c>
      <c r="K44" s="402">
        <f t="shared" si="23"/>
        <v>790</v>
      </c>
      <c r="L44" s="402">
        <f t="shared" si="23"/>
        <v>859</v>
      </c>
      <c r="M44" s="402">
        <f t="shared" si="23"/>
        <v>676</v>
      </c>
      <c r="N44" s="402">
        <f t="shared" si="23"/>
        <v>686</v>
      </c>
      <c r="O44" s="403">
        <f t="shared" si="23"/>
        <v>648</v>
      </c>
      <c r="P44" s="400">
        <f>SUM(D44:O44)</f>
        <v>9257</v>
      </c>
    </row>
    <row r="45" spans="1:16" ht="14.25">
      <c r="A45" s="22"/>
      <c r="B45" s="348" t="s">
        <v>20</v>
      </c>
      <c r="C45" s="349" t="s">
        <v>35</v>
      </c>
      <c r="D45" s="404">
        <f>IF(D44="","",'3 利用関係(H28年度)'!C5)</f>
        <v>792</v>
      </c>
      <c r="E45" s="405">
        <f>IF(E44="","",'3 利用関係(H28年度)'!D5)</f>
        <v>809</v>
      </c>
      <c r="F45" s="405">
        <f>IF(F44="","",'3 利用関係(H28年度)'!E5)</f>
        <v>923</v>
      </c>
      <c r="G45" s="405">
        <f>IF(G44="","",'3 利用関係(H28年度)'!F5)</f>
        <v>846</v>
      </c>
      <c r="H45" s="405">
        <f>IF(H44="","",'3 利用関係(H28年度)'!G5)</f>
        <v>809</v>
      </c>
      <c r="I45" s="405">
        <f>IF(I44="","",'3 利用関係(H28年度)'!H5)</f>
        <v>834</v>
      </c>
      <c r="J45" s="405">
        <f>IF(J44="","",'3 利用関係(H28年度)'!I5)</f>
        <v>807</v>
      </c>
      <c r="K45" s="405">
        <f>IF(K44="","",'3 利用関係(H28年度)'!J5)</f>
        <v>823</v>
      </c>
      <c r="L45" s="405">
        <f>IF(L44="","",'3 利用関係(H28年度)'!K5)</f>
        <v>830</v>
      </c>
      <c r="M45" s="405">
        <f>IF(M44="","",'3 利用関係(H28年度)'!L5)</f>
        <v>638</v>
      </c>
      <c r="N45" s="405">
        <f>IF(N44="","",'3 利用関係(H28年度)'!M5)</f>
        <v>786</v>
      </c>
      <c r="O45" s="406">
        <f>IF(O44="","",'3 利用関係(H28年度)'!N5)</f>
        <v>709</v>
      </c>
      <c r="P45" s="352">
        <f>SUM(D45:O45)</f>
        <v>9606</v>
      </c>
    </row>
    <row r="46" spans="1:16" s="246" customFormat="1" ht="15" thickBot="1">
      <c r="A46" s="145" t="s">
        <v>21</v>
      </c>
      <c r="B46" s="353"/>
      <c r="C46" s="354" t="s">
        <v>36</v>
      </c>
      <c r="D46" s="479">
        <f>IF(D44="","",D44/D45)</f>
        <v>0.8977272727272727</v>
      </c>
      <c r="E46" s="283">
        <f>IF(E44="","",E44/E45)</f>
        <v>0.9888751545117429</v>
      </c>
      <c r="F46" s="283">
        <f aca="true" t="shared" si="24" ref="F46:O46">IF(F44="","",F44/F45)</f>
        <v>0.8320693391115926</v>
      </c>
      <c r="G46" s="283">
        <f t="shared" si="24"/>
        <v>1.0567375886524824</v>
      </c>
      <c r="H46" s="283">
        <f t="shared" si="24"/>
        <v>0.9110012360939431</v>
      </c>
      <c r="I46" s="283">
        <f t="shared" si="24"/>
        <v>1.0443645083932853</v>
      </c>
      <c r="J46" s="283">
        <f t="shared" si="24"/>
        <v>1.0123915737298637</v>
      </c>
      <c r="K46" s="283">
        <f t="shared" si="24"/>
        <v>0.959902794653706</v>
      </c>
      <c r="L46" s="283">
        <f t="shared" si="24"/>
        <v>1.0349397590361447</v>
      </c>
      <c r="M46" s="283">
        <f t="shared" si="24"/>
        <v>1.0595611285266457</v>
      </c>
      <c r="N46" s="283">
        <f t="shared" si="24"/>
        <v>0.8727735368956743</v>
      </c>
      <c r="O46" s="407">
        <f t="shared" si="24"/>
        <v>0.9139633286318759</v>
      </c>
      <c r="P46" s="408">
        <f>P44/P45</f>
        <v>0.9636685404955236</v>
      </c>
    </row>
    <row r="47" spans="1:16" ht="15" thickTop="1">
      <c r="A47" s="22"/>
      <c r="B47" s="355"/>
      <c r="C47" s="356" t="s">
        <v>34</v>
      </c>
      <c r="D47" s="417">
        <f>IF(C7="","",C7)</f>
        <v>628</v>
      </c>
      <c r="E47" s="410">
        <f aca="true" t="shared" si="25" ref="E47:O47">IF(D7="","",D7)</f>
        <v>692</v>
      </c>
      <c r="F47" s="410">
        <f t="shared" si="25"/>
        <v>648</v>
      </c>
      <c r="G47" s="410">
        <f t="shared" si="25"/>
        <v>775</v>
      </c>
      <c r="H47" s="410">
        <f t="shared" si="25"/>
        <v>651</v>
      </c>
      <c r="I47" s="410">
        <f t="shared" si="25"/>
        <v>761</v>
      </c>
      <c r="J47" s="410">
        <f t="shared" si="25"/>
        <v>713</v>
      </c>
      <c r="K47" s="410">
        <f t="shared" si="25"/>
        <v>690</v>
      </c>
      <c r="L47" s="410">
        <f t="shared" si="25"/>
        <v>758</v>
      </c>
      <c r="M47" s="410">
        <f>IF(L7="","",L7)</f>
        <v>584</v>
      </c>
      <c r="N47" s="410">
        <f t="shared" si="25"/>
        <v>605</v>
      </c>
      <c r="O47" s="411">
        <f t="shared" si="25"/>
        <v>581</v>
      </c>
      <c r="P47" s="400">
        <f>SUM(D47:O47)</f>
        <v>8086</v>
      </c>
    </row>
    <row r="48" spans="1:16" ht="14.25">
      <c r="A48" s="22"/>
      <c r="B48" s="348" t="s">
        <v>22</v>
      </c>
      <c r="C48" s="349" t="s">
        <v>35</v>
      </c>
      <c r="D48" s="404">
        <f>IF(D47="","",'3 利用関係(H28年度)'!C7)</f>
        <v>717</v>
      </c>
      <c r="E48" s="412">
        <f>IF(E47="","",'3 利用関係(H28年度)'!D7)</f>
        <v>715</v>
      </c>
      <c r="F48" s="405">
        <f>IF(F47="","",'3 利用関係(H28年度)'!E7)</f>
        <v>798</v>
      </c>
      <c r="G48" s="405">
        <f>IF(G47="","",'3 利用関係(H28年度)'!F7)</f>
        <v>726</v>
      </c>
      <c r="H48" s="405">
        <f>IF(H47="","",'3 利用関係(H28年度)'!G7)</f>
        <v>717</v>
      </c>
      <c r="I48" s="405">
        <f>IF(I47="","",'3 利用関係(H28年度)'!H7)</f>
        <v>724</v>
      </c>
      <c r="J48" s="405">
        <f>IF(J47="","",'3 利用関係(H28年度)'!I7)</f>
        <v>706</v>
      </c>
      <c r="K48" s="405">
        <f>IF(K47="","",'3 利用関係(H28年度)'!J7)</f>
        <v>743</v>
      </c>
      <c r="L48" s="405">
        <f>IF(L47="","",'3 利用関係(H28年度)'!K7)</f>
        <v>735</v>
      </c>
      <c r="M48" s="405">
        <f>IF(M47="","",'3 利用関係(H28年度)'!L7)</f>
        <v>555</v>
      </c>
      <c r="N48" s="413">
        <f>IF(N47="","",'3 利用関係(H28年度)'!M7)</f>
        <v>691</v>
      </c>
      <c r="O48" s="414">
        <f>IF(O47="","",'3 利用関係(H28年度)'!N7)</f>
        <v>617</v>
      </c>
      <c r="P48" s="314">
        <f>SUM(D48:O48)</f>
        <v>8444</v>
      </c>
    </row>
    <row r="49" spans="1:16" ht="14.25">
      <c r="A49" s="21"/>
      <c r="B49" s="358"/>
      <c r="C49" s="359" t="s">
        <v>36</v>
      </c>
      <c r="D49" s="283">
        <f>IF(D47="","",D47/D48)</f>
        <v>0.8758716875871687</v>
      </c>
      <c r="E49" s="283">
        <f>IF(E47="","",E47/E48)</f>
        <v>0.9678321678321679</v>
      </c>
      <c r="F49" s="283">
        <f aca="true" t="shared" si="26" ref="F49:O49">IF(F47="","",F47/F48)</f>
        <v>0.8120300751879699</v>
      </c>
      <c r="G49" s="283">
        <f t="shared" si="26"/>
        <v>1.0674931129476584</v>
      </c>
      <c r="H49" s="283">
        <f t="shared" si="26"/>
        <v>0.9079497907949791</v>
      </c>
      <c r="I49" s="283">
        <f t="shared" si="26"/>
        <v>1.0511049723756907</v>
      </c>
      <c r="J49" s="283">
        <f t="shared" si="26"/>
        <v>1.0099150141643058</v>
      </c>
      <c r="K49" s="283">
        <f t="shared" si="26"/>
        <v>0.9286675639300135</v>
      </c>
      <c r="L49" s="283">
        <f t="shared" si="26"/>
        <v>1.0312925170068028</v>
      </c>
      <c r="M49" s="283">
        <f t="shared" si="26"/>
        <v>1.0522522522522522</v>
      </c>
      <c r="N49" s="283">
        <f t="shared" si="26"/>
        <v>0.8755426917510853</v>
      </c>
      <c r="O49" s="316">
        <f t="shared" si="26"/>
        <v>0.9416531604538088</v>
      </c>
      <c r="P49" s="254">
        <f>P47/P48</f>
        <v>0.9576030317385126</v>
      </c>
    </row>
    <row r="50" spans="1:16" ht="14.25">
      <c r="A50" s="22" t="s">
        <v>23</v>
      </c>
      <c r="B50" s="355"/>
      <c r="C50" s="360" t="s">
        <v>34</v>
      </c>
      <c r="D50" s="399">
        <f>IF(D44="","",D44-D47)</f>
        <v>83</v>
      </c>
      <c r="E50" s="288">
        <f>IF(E44="","",E44-E47)</f>
        <v>108</v>
      </c>
      <c r="F50" s="288">
        <f aca="true" t="shared" si="27" ref="F50:O50">IF(F44="","",F44-F47)</f>
        <v>120</v>
      </c>
      <c r="G50" s="288">
        <f t="shared" si="27"/>
        <v>119</v>
      </c>
      <c r="H50" s="288">
        <f t="shared" si="27"/>
        <v>86</v>
      </c>
      <c r="I50" s="288">
        <f t="shared" si="27"/>
        <v>110</v>
      </c>
      <c r="J50" s="288">
        <f t="shared" si="27"/>
        <v>104</v>
      </c>
      <c r="K50" s="288">
        <f t="shared" si="27"/>
        <v>100</v>
      </c>
      <c r="L50" s="288">
        <f t="shared" si="27"/>
        <v>101</v>
      </c>
      <c r="M50" s="288">
        <f t="shared" si="27"/>
        <v>92</v>
      </c>
      <c r="N50" s="288">
        <f t="shared" si="27"/>
        <v>81</v>
      </c>
      <c r="O50" s="330">
        <f t="shared" si="27"/>
        <v>67</v>
      </c>
      <c r="P50" s="327">
        <f>SUM(D50:O50)</f>
        <v>1171</v>
      </c>
    </row>
    <row r="51" spans="1:16" ht="14.25">
      <c r="A51" s="22"/>
      <c r="B51" s="348" t="s">
        <v>18</v>
      </c>
      <c r="C51" s="361" t="s">
        <v>35</v>
      </c>
      <c r="D51" s="415">
        <f>IF(D45="","",D45-D48)</f>
        <v>75</v>
      </c>
      <c r="E51" s="351">
        <f>IF(E45="","",E45-E48)</f>
        <v>94</v>
      </c>
      <c r="F51" s="351">
        <f aca="true" t="shared" si="28" ref="F51:O51">IF(F45="","",F45-F48)</f>
        <v>125</v>
      </c>
      <c r="G51" s="351">
        <f t="shared" si="28"/>
        <v>120</v>
      </c>
      <c r="H51" s="351">
        <f t="shared" si="28"/>
        <v>92</v>
      </c>
      <c r="I51" s="351">
        <f t="shared" si="28"/>
        <v>110</v>
      </c>
      <c r="J51" s="351">
        <f t="shared" si="28"/>
        <v>101</v>
      </c>
      <c r="K51" s="351">
        <f t="shared" si="28"/>
        <v>80</v>
      </c>
      <c r="L51" s="351">
        <f t="shared" si="28"/>
        <v>95</v>
      </c>
      <c r="M51" s="351">
        <f t="shared" si="28"/>
        <v>83</v>
      </c>
      <c r="N51" s="351">
        <f t="shared" si="28"/>
        <v>95</v>
      </c>
      <c r="O51" s="362">
        <f t="shared" si="28"/>
        <v>92</v>
      </c>
      <c r="P51" s="363">
        <f>SUM(D51:O51)</f>
        <v>1162</v>
      </c>
    </row>
    <row r="52" spans="1:16" s="246" customFormat="1" ht="15" thickBot="1">
      <c r="A52" s="146"/>
      <c r="B52" s="364"/>
      <c r="C52" s="365" t="s">
        <v>36</v>
      </c>
      <c r="D52" s="416">
        <f>IF(D50="","",D50/D51)</f>
        <v>1.1066666666666667</v>
      </c>
      <c r="E52" s="309">
        <f>IF(E50="","",E50/E51)</f>
        <v>1.148936170212766</v>
      </c>
      <c r="F52" s="309">
        <f aca="true" t="shared" si="29" ref="F52:O52">IF(F50="","",F50/F51)</f>
        <v>0.96</v>
      </c>
      <c r="G52" s="309">
        <f t="shared" si="29"/>
        <v>0.9916666666666667</v>
      </c>
      <c r="H52" s="309">
        <f t="shared" si="29"/>
        <v>0.9347826086956522</v>
      </c>
      <c r="I52" s="309">
        <f t="shared" si="29"/>
        <v>1</v>
      </c>
      <c r="J52" s="309">
        <f t="shared" si="29"/>
        <v>1.0297029702970297</v>
      </c>
      <c r="K52" s="309">
        <f t="shared" si="29"/>
        <v>1.25</v>
      </c>
      <c r="L52" s="309">
        <f t="shared" si="29"/>
        <v>1.063157894736842</v>
      </c>
      <c r="M52" s="309">
        <f t="shared" si="29"/>
        <v>1.108433734939759</v>
      </c>
      <c r="N52" s="309">
        <f t="shared" si="29"/>
        <v>0.8526315789473684</v>
      </c>
      <c r="O52" s="323">
        <f t="shared" si="29"/>
        <v>0.7282608695652174</v>
      </c>
      <c r="P52" s="335">
        <f>P50/P51</f>
        <v>1.0077452667814113</v>
      </c>
    </row>
    <row r="53" spans="1:16" ht="15" thickTop="1">
      <c r="A53" s="22"/>
      <c r="B53" s="348"/>
      <c r="C53" s="346" t="s">
        <v>34</v>
      </c>
      <c r="D53" s="417">
        <f aca="true" t="shared" si="30" ref="D53:O53">IF(C11="","",C11)</f>
        <v>606</v>
      </c>
      <c r="E53" s="418">
        <f t="shared" si="30"/>
        <v>816</v>
      </c>
      <c r="F53" s="418">
        <f t="shared" si="30"/>
        <v>525</v>
      </c>
      <c r="G53" s="418">
        <f t="shared" si="30"/>
        <v>776</v>
      </c>
      <c r="H53" s="418">
        <f t="shared" si="30"/>
        <v>695</v>
      </c>
      <c r="I53" s="418">
        <f t="shared" si="30"/>
        <v>823</v>
      </c>
      <c r="J53" s="418">
        <f t="shared" si="30"/>
        <v>774</v>
      </c>
      <c r="K53" s="418">
        <f t="shared" si="30"/>
        <v>715</v>
      </c>
      <c r="L53" s="418">
        <f t="shared" si="30"/>
        <v>721</v>
      </c>
      <c r="M53" s="418">
        <f t="shared" si="30"/>
        <v>470</v>
      </c>
      <c r="N53" s="418">
        <f t="shared" si="30"/>
        <v>517</v>
      </c>
      <c r="O53" s="419">
        <f t="shared" si="30"/>
        <v>364</v>
      </c>
      <c r="P53" s="366">
        <f>SUM(D53:O53)</f>
        <v>7802</v>
      </c>
    </row>
    <row r="54" spans="1:16" ht="14.25">
      <c r="A54" s="22"/>
      <c r="B54" s="348" t="s">
        <v>20</v>
      </c>
      <c r="C54" s="349" t="s">
        <v>35</v>
      </c>
      <c r="D54" s="420">
        <f>IF(D53="","",'3 利用関係(H28年度)'!C11)</f>
        <v>631</v>
      </c>
      <c r="E54" s="304">
        <f>IF(E53="","",'3 利用関係(H28年度)'!D11)</f>
        <v>735</v>
      </c>
      <c r="F54" s="304">
        <f>IF(F53="","",'3 利用関係(H28年度)'!E11)</f>
        <v>730</v>
      </c>
      <c r="G54" s="304">
        <f>IF(G53="","",'3 利用関係(H28年度)'!F11)</f>
        <v>840</v>
      </c>
      <c r="H54" s="304">
        <f>IF(H53="","",'3 利用関係(H28年度)'!G11)</f>
        <v>774</v>
      </c>
      <c r="I54" s="304">
        <f>IF(I53="","",'3 利用関係(H28年度)'!H11)</f>
        <v>1130</v>
      </c>
      <c r="J54" s="304">
        <f>IF(J53="","",'3 利用関係(H28年度)'!I11)</f>
        <v>1297</v>
      </c>
      <c r="K54" s="304">
        <f>IF(K53="","",'3 利用関係(H28年度)'!J11)</f>
        <v>582</v>
      </c>
      <c r="L54" s="304">
        <f>IF(L53="","",'3 利用関係(H28年度)'!K11)</f>
        <v>812</v>
      </c>
      <c r="M54" s="304">
        <f>IF(M53="","",'3 利用関係(H28年度)'!L11)</f>
        <v>537</v>
      </c>
      <c r="N54" s="304">
        <f>IF(N53="","",'3 利用関係(H28年度)'!M11)</f>
        <v>715</v>
      </c>
      <c r="O54" s="305">
        <f>IF(O53="","",'3 利用関係(H28年度)'!N11)</f>
        <v>734</v>
      </c>
      <c r="P54" s="339">
        <f>SUM(D54:O54)</f>
        <v>9517</v>
      </c>
    </row>
    <row r="55" spans="1:16" s="246" customFormat="1" ht="14.25">
      <c r="A55" s="145" t="s">
        <v>24</v>
      </c>
      <c r="B55" s="353"/>
      <c r="C55" s="354" t="s">
        <v>36</v>
      </c>
      <c r="D55" s="421">
        <f>IF(D53="","",D53/D54)</f>
        <v>0.9603803486529319</v>
      </c>
      <c r="E55" s="319">
        <f aca="true" t="shared" si="31" ref="E55:O55">IF(E53="","",E53/E54)</f>
        <v>1.110204081632653</v>
      </c>
      <c r="F55" s="319">
        <f t="shared" si="31"/>
        <v>0.7191780821917808</v>
      </c>
      <c r="G55" s="319">
        <f t="shared" si="31"/>
        <v>0.9238095238095239</v>
      </c>
      <c r="H55" s="319">
        <f t="shared" si="31"/>
        <v>0.8979328165374677</v>
      </c>
      <c r="I55" s="319">
        <f t="shared" si="31"/>
        <v>0.7283185840707964</v>
      </c>
      <c r="J55" s="319">
        <f t="shared" si="31"/>
        <v>0.5967617579028527</v>
      </c>
      <c r="K55" s="319">
        <f t="shared" si="31"/>
        <v>1.2285223367697595</v>
      </c>
      <c r="L55" s="319">
        <f t="shared" si="31"/>
        <v>0.8879310344827587</v>
      </c>
      <c r="M55" s="319">
        <f t="shared" si="31"/>
        <v>0.8752327746741154</v>
      </c>
      <c r="N55" s="319">
        <f t="shared" si="31"/>
        <v>0.7230769230769231</v>
      </c>
      <c r="O55" s="326">
        <f t="shared" si="31"/>
        <v>0.49591280653950953</v>
      </c>
      <c r="P55" s="251">
        <f>P53/P54</f>
        <v>0.819796154250289</v>
      </c>
    </row>
    <row r="56" spans="1:16" ht="14.25">
      <c r="A56" s="22"/>
      <c r="B56" s="355"/>
      <c r="C56" s="356" t="s">
        <v>34</v>
      </c>
      <c r="D56" s="409">
        <f aca="true" t="shared" si="32" ref="D56:O56">IF(C13="","",C13)</f>
        <v>305</v>
      </c>
      <c r="E56" s="410">
        <f t="shared" si="32"/>
        <v>421</v>
      </c>
      <c r="F56" s="410">
        <f t="shared" si="32"/>
        <v>254</v>
      </c>
      <c r="G56" s="410">
        <f t="shared" si="32"/>
        <v>302</v>
      </c>
      <c r="H56" s="410">
        <f t="shared" si="32"/>
        <v>184</v>
      </c>
      <c r="I56" s="410">
        <f t="shared" si="32"/>
        <v>418</v>
      </c>
      <c r="J56" s="410">
        <f t="shared" si="32"/>
        <v>355</v>
      </c>
      <c r="K56" s="410">
        <f t="shared" si="32"/>
        <v>309</v>
      </c>
      <c r="L56" s="410">
        <f t="shared" si="32"/>
        <v>263</v>
      </c>
      <c r="M56" s="410">
        <f t="shared" si="32"/>
        <v>253</v>
      </c>
      <c r="N56" s="410">
        <f t="shared" si="32"/>
        <v>275</v>
      </c>
      <c r="O56" s="411">
        <f t="shared" si="32"/>
        <v>197</v>
      </c>
      <c r="P56" s="400">
        <f>SUM(D56:O56)</f>
        <v>3536</v>
      </c>
    </row>
    <row r="57" spans="1:16" ht="14.25">
      <c r="A57" s="22"/>
      <c r="B57" s="348" t="s">
        <v>22</v>
      </c>
      <c r="C57" s="349" t="s">
        <v>35</v>
      </c>
      <c r="D57" s="404">
        <f>IF(D56="","",'3 利用関係(H28年度)'!C13)</f>
        <v>348</v>
      </c>
      <c r="E57" s="405">
        <f>IF(E56="","",'3 利用関係(H28年度)'!D13)</f>
        <v>428</v>
      </c>
      <c r="F57" s="405">
        <f>IF(F56="","",'3 利用関係(H28年度)'!E13)</f>
        <v>313</v>
      </c>
      <c r="G57" s="405">
        <f>IF(G56="","",'3 利用関係(H28年度)'!F13)</f>
        <v>430</v>
      </c>
      <c r="H57" s="405">
        <f>IF(H56="","",'3 利用関係(H28年度)'!G13)</f>
        <v>363</v>
      </c>
      <c r="I57" s="405">
        <f>IF(I56="","",'3 利用関係(H28年度)'!H13)</f>
        <v>672</v>
      </c>
      <c r="J57" s="405">
        <f>IF(J56="","",'3 利用関係(H28年度)'!I13)</f>
        <v>486</v>
      </c>
      <c r="K57" s="405">
        <f>IF(K56="","",'3 利用関係(H28年度)'!J13)</f>
        <v>328</v>
      </c>
      <c r="L57" s="405">
        <f>IF(L56="","",'3 利用関係(H28年度)'!K13)</f>
        <v>414</v>
      </c>
      <c r="M57" s="405">
        <f>IF(M56="","",'3 利用関係(H28年度)'!L13)</f>
        <v>227</v>
      </c>
      <c r="N57" s="405">
        <f>IF(N56="","",'3 利用関係(H28年度)'!M13)</f>
        <v>417</v>
      </c>
      <c r="O57" s="406">
        <f>IF(O56="","",'3 利用関係(H28年度)'!N13)</f>
        <v>387</v>
      </c>
      <c r="P57" s="341">
        <f>SUM(D57:O57)</f>
        <v>4813</v>
      </c>
    </row>
    <row r="58" spans="1:16" s="246" customFormat="1" ht="14.25">
      <c r="A58" s="145"/>
      <c r="B58" s="353"/>
      <c r="C58" s="354" t="s">
        <v>36</v>
      </c>
      <c r="D58" s="421">
        <f>IF(D56="","",D56/D57)</f>
        <v>0.8764367816091954</v>
      </c>
      <c r="E58" s="319">
        <f aca="true" t="shared" si="33" ref="E58:O58">IF(E56="","",E56/E57)</f>
        <v>0.9836448598130841</v>
      </c>
      <c r="F58" s="319">
        <f t="shared" si="33"/>
        <v>0.8115015974440895</v>
      </c>
      <c r="G58" s="319">
        <f t="shared" si="33"/>
        <v>0.7023255813953488</v>
      </c>
      <c r="H58" s="319">
        <f t="shared" si="33"/>
        <v>0.5068870523415978</v>
      </c>
      <c r="I58" s="319">
        <f t="shared" si="33"/>
        <v>0.6220238095238095</v>
      </c>
      <c r="J58" s="319">
        <f t="shared" si="33"/>
        <v>0.7304526748971193</v>
      </c>
      <c r="K58" s="319">
        <f t="shared" si="33"/>
        <v>0.9420731707317073</v>
      </c>
      <c r="L58" s="319">
        <f t="shared" si="33"/>
        <v>0.6352657004830918</v>
      </c>
      <c r="M58" s="319">
        <f t="shared" si="33"/>
        <v>1.1145374449339207</v>
      </c>
      <c r="N58" s="319">
        <f t="shared" si="33"/>
        <v>0.6594724220623501</v>
      </c>
      <c r="O58" s="326">
        <f t="shared" si="33"/>
        <v>0.5090439276485789</v>
      </c>
      <c r="P58" s="254">
        <f>P56/P57</f>
        <v>0.7346769166839808</v>
      </c>
    </row>
    <row r="59" spans="1:16" ht="14.25">
      <c r="A59" s="22" t="s">
        <v>23</v>
      </c>
      <c r="B59" s="355"/>
      <c r="C59" s="356" t="s">
        <v>34</v>
      </c>
      <c r="D59" s="422">
        <f>IF(D53="","",D53-D56)</f>
        <v>301</v>
      </c>
      <c r="E59" s="288">
        <f aca="true" t="shared" si="34" ref="E59:O59">IF(E53="","",E53-E56)</f>
        <v>395</v>
      </c>
      <c r="F59" s="288">
        <f t="shared" si="34"/>
        <v>271</v>
      </c>
      <c r="G59" s="288">
        <f t="shared" si="34"/>
        <v>474</v>
      </c>
      <c r="H59" s="288">
        <f t="shared" si="34"/>
        <v>511</v>
      </c>
      <c r="I59" s="288">
        <f t="shared" si="34"/>
        <v>405</v>
      </c>
      <c r="J59" s="288">
        <f t="shared" si="34"/>
        <v>419</v>
      </c>
      <c r="K59" s="288">
        <f t="shared" si="34"/>
        <v>406</v>
      </c>
      <c r="L59" s="288">
        <f t="shared" si="34"/>
        <v>458</v>
      </c>
      <c r="M59" s="288">
        <f t="shared" si="34"/>
        <v>217</v>
      </c>
      <c r="N59" s="288">
        <f t="shared" si="34"/>
        <v>242</v>
      </c>
      <c r="O59" s="330">
        <f t="shared" si="34"/>
        <v>167</v>
      </c>
      <c r="P59" s="367">
        <f>SUM(D59:O59)</f>
        <v>4266</v>
      </c>
    </row>
    <row r="60" spans="1:16" ht="14.25">
      <c r="A60" s="22"/>
      <c r="B60" s="348" t="s">
        <v>18</v>
      </c>
      <c r="C60" s="349" t="s">
        <v>35</v>
      </c>
      <c r="D60" s="423">
        <f>IF(D59="","",D54-D57)</f>
        <v>283</v>
      </c>
      <c r="E60" s="351">
        <f aca="true" t="shared" si="35" ref="E60:O60">IF(E59="","",E54-E57)</f>
        <v>307</v>
      </c>
      <c r="F60" s="351">
        <f t="shared" si="35"/>
        <v>417</v>
      </c>
      <c r="G60" s="351">
        <f t="shared" si="35"/>
        <v>410</v>
      </c>
      <c r="H60" s="351">
        <f t="shared" si="35"/>
        <v>411</v>
      </c>
      <c r="I60" s="351">
        <f t="shared" si="35"/>
        <v>458</v>
      </c>
      <c r="J60" s="351">
        <f t="shared" si="35"/>
        <v>811</v>
      </c>
      <c r="K60" s="351">
        <f t="shared" si="35"/>
        <v>254</v>
      </c>
      <c r="L60" s="351">
        <f t="shared" si="35"/>
        <v>398</v>
      </c>
      <c r="M60" s="351">
        <f t="shared" si="35"/>
        <v>310</v>
      </c>
      <c r="N60" s="351">
        <f t="shared" si="35"/>
        <v>298</v>
      </c>
      <c r="O60" s="362">
        <f t="shared" si="35"/>
        <v>347</v>
      </c>
      <c r="P60" s="368">
        <f>SUM(D60:O60)</f>
        <v>4704</v>
      </c>
    </row>
    <row r="61" spans="1:16" s="246" customFormat="1" ht="15" thickBot="1">
      <c r="A61" s="146"/>
      <c r="B61" s="364"/>
      <c r="C61" s="369" t="s">
        <v>36</v>
      </c>
      <c r="D61" s="424">
        <f>IF(D59="","",D59/D60)</f>
        <v>1.0636042402826855</v>
      </c>
      <c r="E61" s="333">
        <f aca="true" t="shared" si="36" ref="E61:O61">IF(E59="","",E59/E60)</f>
        <v>1.286644951140065</v>
      </c>
      <c r="F61" s="333">
        <f t="shared" si="36"/>
        <v>0.6498800959232613</v>
      </c>
      <c r="G61" s="333">
        <f t="shared" si="36"/>
        <v>1.1560975609756097</v>
      </c>
      <c r="H61" s="333">
        <f t="shared" si="36"/>
        <v>1.24330900243309</v>
      </c>
      <c r="I61" s="333">
        <f t="shared" si="36"/>
        <v>0.8842794759825328</v>
      </c>
      <c r="J61" s="333">
        <f t="shared" si="36"/>
        <v>0.5166461159062885</v>
      </c>
      <c r="K61" s="333">
        <f t="shared" si="36"/>
        <v>1.5984251968503937</v>
      </c>
      <c r="L61" s="333">
        <f t="shared" si="36"/>
        <v>1.150753768844221</v>
      </c>
      <c r="M61" s="333">
        <f t="shared" si="36"/>
        <v>0.7</v>
      </c>
      <c r="N61" s="333">
        <f t="shared" si="36"/>
        <v>0.8120805369127517</v>
      </c>
      <c r="O61" s="334">
        <f t="shared" si="36"/>
        <v>0.4812680115273775</v>
      </c>
      <c r="P61" s="335">
        <f>P59/P60</f>
        <v>0.9068877551020408</v>
      </c>
    </row>
    <row r="62" spans="1:16" ht="15" thickTop="1">
      <c r="A62" s="24"/>
      <c r="B62" s="370"/>
      <c r="C62" s="371" t="s">
        <v>34</v>
      </c>
      <c r="D62" s="425">
        <f aca="true" t="shared" si="37" ref="D62:O62">IF(C17="","",C17)</f>
        <v>4</v>
      </c>
      <c r="E62" s="426">
        <f t="shared" si="37"/>
        <v>5</v>
      </c>
      <c r="F62" s="426">
        <f t="shared" si="37"/>
        <v>6</v>
      </c>
      <c r="G62" s="426">
        <f t="shared" si="37"/>
        <v>42</v>
      </c>
      <c r="H62" s="426">
        <f t="shared" si="37"/>
        <v>1</v>
      </c>
      <c r="I62" s="426">
        <f t="shared" si="37"/>
        <v>3</v>
      </c>
      <c r="J62" s="426">
        <f t="shared" si="37"/>
        <v>2</v>
      </c>
      <c r="K62" s="426">
        <f t="shared" si="37"/>
        <v>8</v>
      </c>
      <c r="L62" s="426">
        <f t="shared" si="37"/>
        <v>42</v>
      </c>
      <c r="M62" s="426">
        <f t="shared" si="37"/>
        <v>1</v>
      </c>
      <c r="N62" s="426">
        <f t="shared" si="37"/>
        <v>2</v>
      </c>
      <c r="O62" s="427">
        <f t="shared" si="37"/>
        <v>5</v>
      </c>
      <c r="P62" s="366">
        <f>SUM(D62:O62)</f>
        <v>121</v>
      </c>
    </row>
    <row r="63" spans="1:16" ht="14.25">
      <c r="A63" s="24"/>
      <c r="B63" s="370" t="s">
        <v>20</v>
      </c>
      <c r="C63" s="372" t="s">
        <v>35</v>
      </c>
      <c r="D63" s="428">
        <f>IF(D62="","",'3 利用関係(H28年度)'!C17)</f>
        <v>2</v>
      </c>
      <c r="E63" s="429">
        <f>IF(E62="","",'3 利用関係(H28年度)'!D17)</f>
        <v>2</v>
      </c>
      <c r="F63" s="429">
        <f>IF(F62="","",'3 利用関係(H28年度)'!E17)</f>
        <v>0</v>
      </c>
      <c r="G63" s="429">
        <f>IF(G62="","",'3 利用関係(H28年度)'!F17)</f>
        <v>1</v>
      </c>
      <c r="H63" s="429">
        <f>IF(H62="","",'3 利用関係(H28年度)'!G17)</f>
        <v>97</v>
      </c>
      <c r="I63" s="429">
        <f>IF(I62="","",'3 利用関係(H28年度)'!H17)</f>
        <v>1</v>
      </c>
      <c r="J63" s="429">
        <f>IF(J62="","",'3 利用関係(H28年度)'!I17)</f>
        <v>2</v>
      </c>
      <c r="K63" s="429">
        <f>IF(K62="","",'3 利用関係(H28年度)'!J17)</f>
        <v>8</v>
      </c>
      <c r="L63" s="429">
        <f>IF(L62="","",'3 利用関係(H28年度)'!K17)</f>
        <v>8</v>
      </c>
      <c r="M63" s="429">
        <f>IF(M62="","",'3 利用関係(H28年度)'!L17)</f>
        <v>2</v>
      </c>
      <c r="N63" s="429">
        <f>IF(N62="","",'3 利用関係(H28年度)'!M17)</f>
        <v>75</v>
      </c>
      <c r="O63" s="430">
        <f>IF(O62="","",'3 利用関係(H28年度)'!N17)</f>
        <v>16</v>
      </c>
      <c r="P63" s="339">
        <f>SUM(D63:O63)</f>
        <v>214</v>
      </c>
    </row>
    <row r="64" spans="1:16" s="246" customFormat="1" ht="14.25">
      <c r="A64" s="147" t="s">
        <v>25</v>
      </c>
      <c r="B64" s="373"/>
      <c r="C64" s="374" t="s">
        <v>36</v>
      </c>
      <c r="D64" s="431">
        <f>IF(D62="","",D62/D63)</f>
        <v>2</v>
      </c>
      <c r="E64" s="319">
        <f>IF(E62="","",E62/E63)</f>
        <v>2.5</v>
      </c>
      <c r="F64" s="291">
        <v>0</v>
      </c>
      <c r="G64" s="319">
        <f aca="true" t="shared" si="38" ref="G64:O64">IF(G62="","",G62/G63)</f>
        <v>42</v>
      </c>
      <c r="H64" s="435">
        <f>IF(H63=0,"",IF(H62="","",H62/H63))</f>
        <v>0.010309278350515464</v>
      </c>
      <c r="I64" s="319">
        <f t="shared" si="38"/>
        <v>3</v>
      </c>
      <c r="J64" s="319">
        <f t="shared" si="38"/>
        <v>1</v>
      </c>
      <c r="K64" s="319">
        <f t="shared" si="38"/>
        <v>1</v>
      </c>
      <c r="L64" s="319">
        <f t="shared" si="38"/>
        <v>5.25</v>
      </c>
      <c r="M64" s="319">
        <f t="shared" si="38"/>
        <v>0.5</v>
      </c>
      <c r="N64" s="319">
        <f t="shared" si="38"/>
        <v>0.02666666666666667</v>
      </c>
      <c r="O64" s="326">
        <f t="shared" si="38"/>
        <v>0.3125</v>
      </c>
      <c r="P64" s="375">
        <f>P62/P63</f>
        <v>0.5654205607476636</v>
      </c>
    </row>
    <row r="65" spans="1:16" ht="14.25">
      <c r="A65" s="24"/>
      <c r="B65" s="376"/>
      <c r="C65" s="377" t="s">
        <v>34</v>
      </c>
      <c r="D65" s="432">
        <f aca="true" t="shared" si="39" ref="D65:O65">IF(C19="","",C19)</f>
        <v>3</v>
      </c>
      <c r="E65" s="395">
        <f t="shared" si="39"/>
        <v>5</v>
      </c>
      <c r="F65" s="395">
        <f t="shared" si="39"/>
        <v>6</v>
      </c>
      <c r="G65" s="395">
        <f t="shared" si="39"/>
        <v>3</v>
      </c>
      <c r="H65" s="395">
        <f t="shared" si="39"/>
        <v>1</v>
      </c>
      <c r="I65" s="395">
        <f t="shared" si="39"/>
        <v>2</v>
      </c>
      <c r="J65" s="395">
        <f t="shared" si="39"/>
        <v>2</v>
      </c>
      <c r="K65" s="395">
        <f t="shared" si="39"/>
        <v>7</v>
      </c>
      <c r="L65" s="395">
        <f t="shared" si="39"/>
        <v>5</v>
      </c>
      <c r="M65" s="395">
        <f t="shared" si="39"/>
        <v>1</v>
      </c>
      <c r="N65" s="395">
        <f t="shared" si="39"/>
        <v>2</v>
      </c>
      <c r="O65" s="396">
        <f t="shared" si="39"/>
        <v>4</v>
      </c>
      <c r="P65" s="357">
        <f>SUM(D65:O65)</f>
        <v>41</v>
      </c>
    </row>
    <row r="66" spans="1:16" ht="14.25">
      <c r="A66" s="24"/>
      <c r="B66" s="370" t="s">
        <v>22</v>
      </c>
      <c r="C66" s="372" t="s">
        <v>35</v>
      </c>
      <c r="D66" s="428">
        <f>IF(D65="","",'3 利用関係(H28年度)'!C19)</f>
        <v>2</v>
      </c>
      <c r="E66" s="429">
        <f>IF(E65="","",'3 利用関係(H28年度)'!D19)</f>
        <v>1</v>
      </c>
      <c r="F66" s="429">
        <f>IF(F65="","",'3 利用関係(H28年度)'!E19)</f>
        <v>0</v>
      </c>
      <c r="G66" s="429">
        <f>IF(G65="","",'3 利用関係(H28年度)'!F19)</f>
        <v>1</v>
      </c>
      <c r="H66" s="429">
        <f>IF(H65="","",'3 利用関係(H28年度)'!G19)</f>
        <v>11</v>
      </c>
      <c r="I66" s="429">
        <f>IF(I65="","",'3 利用関係(H28年度)'!H19)</f>
        <v>1</v>
      </c>
      <c r="J66" s="429">
        <f>IF(J65="","",'3 利用関係(H28年度)'!I19)</f>
        <v>2</v>
      </c>
      <c r="K66" s="429">
        <f>IF(K65="","",'3 利用関係(H28年度)'!J19)</f>
        <v>8</v>
      </c>
      <c r="L66" s="429">
        <f>IF(L65="","",'3 利用関係(H28年度)'!K19)</f>
        <v>8</v>
      </c>
      <c r="M66" s="429">
        <f>IF(M65="","",'3 利用関係(H28年度)'!L19)</f>
        <v>1</v>
      </c>
      <c r="N66" s="429">
        <f>IF(N65="","",'3 利用関係(H28年度)'!M19)</f>
        <v>25</v>
      </c>
      <c r="O66" s="430">
        <f>IF(O65="","",'3 利用関係(H28年度)'!N19)</f>
        <v>16</v>
      </c>
      <c r="P66" s="363">
        <f>SUM(D66:O66)</f>
        <v>76</v>
      </c>
    </row>
    <row r="67" spans="1:16" s="246" customFormat="1" ht="14.25">
      <c r="A67" s="147"/>
      <c r="B67" s="373"/>
      <c r="C67" s="378" t="s">
        <v>36</v>
      </c>
      <c r="D67" s="433">
        <f>IF(D65="","",D65/D66)</f>
        <v>1.5</v>
      </c>
      <c r="E67" s="379">
        <f>IF(E65="","",E65/E66)</f>
        <v>5</v>
      </c>
      <c r="F67" s="291">
        <v>0</v>
      </c>
      <c r="G67" s="291">
        <f>IF(G66=0,"",IF(G65="","",G65/G66))</f>
        <v>3</v>
      </c>
      <c r="H67" s="435">
        <f>IF(H66=0,"",IF(H65="","",H65/H66))</f>
        <v>0.09090909090909091</v>
      </c>
      <c r="I67" s="379">
        <f aca="true" t="shared" si="40" ref="I67:O67">IF(I65="","",I65/I66)</f>
        <v>2</v>
      </c>
      <c r="J67" s="379">
        <f t="shared" si="40"/>
        <v>1</v>
      </c>
      <c r="K67" s="379">
        <f t="shared" si="40"/>
        <v>0.875</v>
      </c>
      <c r="L67" s="379">
        <f t="shared" si="40"/>
        <v>0.625</v>
      </c>
      <c r="M67" s="379">
        <f t="shared" si="40"/>
        <v>1</v>
      </c>
      <c r="N67" s="379">
        <f t="shared" si="40"/>
        <v>0.08</v>
      </c>
      <c r="O67" s="318">
        <f t="shared" si="40"/>
        <v>0.25</v>
      </c>
      <c r="P67" s="380">
        <f>P65/P66</f>
        <v>0.5394736842105263</v>
      </c>
    </row>
    <row r="68" spans="1:16" ht="14.25">
      <c r="A68" s="24" t="s">
        <v>26</v>
      </c>
      <c r="B68" s="376"/>
      <c r="C68" s="377" t="s">
        <v>34</v>
      </c>
      <c r="D68" s="434">
        <f>IF(D62="","",D62-D65)</f>
        <v>1</v>
      </c>
      <c r="E68" s="434">
        <f>IF(E62="","",E62-E65)</f>
        <v>0</v>
      </c>
      <c r="F68" s="434">
        <f aca="true" t="shared" si="41" ref="F68:O68">IF(F62="","",F62-F65)</f>
        <v>0</v>
      </c>
      <c r="G68" s="434">
        <f t="shared" si="41"/>
        <v>39</v>
      </c>
      <c r="H68" s="434">
        <f t="shared" si="41"/>
        <v>0</v>
      </c>
      <c r="I68" s="434">
        <f t="shared" si="41"/>
        <v>1</v>
      </c>
      <c r="J68" s="434">
        <f t="shared" si="41"/>
        <v>0</v>
      </c>
      <c r="K68" s="434">
        <f t="shared" si="41"/>
        <v>1</v>
      </c>
      <c r="L68" s="434">
        <f t="shared" si="41"/>
        <v>37</v>
      </c>
      <c r="M68" s="434">
        <f>IF(M62="","",M62-M65)</f>
        <v>0</v>
      </c>
      <c r="N68" s="434">
        <f t="shared" si="41"/>
        <v>0</v>
      </c>
      <c r="O68" s="338">
        <f t="shared" si="41"/>
        <v>1</v>
      </c>
      <c r="P68" s="327">
        <f>SUM(D68:O68)</f>
        <v>80</v>
      </c>
    </row>
    <row r="69" spans="1:16" ht="14.25">
      <c r="A69" s="24"/>
      <c r="B69" s="370" t="s">
        <v>18</v>
      </c>
      <c r="C69" s="372" t="s">
        <v>35</v>
      </c>
      <c r="D69" s="381">
        <f>IF(D68="","",D63-D66)</f>
        <v>0</v>
      </c>
      <c r="E69" s="381">
        <f>IF(E68="","",E63-E66)</f>
        <v>1</v>
      </c>
      <c r="F69" s="381">
        <f aca="true" t="shared" si="42" ref="F69:O69">IF(F68="","",F63-F66)</f>
        <v>0</v>
      </c>
      <c r="G69" s="381">
        <f t="shared" si="42"/>
        <v>0</v>
      </c>
      <c r="H69" s="381">
        <f t="shared" si="42"/>
        <v>86</v>
      </c>
      <c r="I69" s="381">
        <f t="shared" si="42"/>
        <v>0</v>
      </c>
      <c r="J69" s="381">
        <f t="shared" si="42"/>
        <v>0</v>
      </c>
      <c r="K69" s="381">
        <f t="shared" si="42"/>
        <v>0</v>
      </c>
      <c r="L69" s="381">
        <f t="shared" si="42"/>
        <v>0</v>
      </c>
      <c r="M69" s="381">
        <f t="shared" si="42"/>
        <v>1</v>
      </c>
      <c r="N69" s="381">
        <f>IF(N68="","",N63-N66)</f>
        <v>50</v>
      </c>
      <c r="O69" s="362">
        <f t="shared" si="42"/>
        <v>0</v>
      </c>
      <c r="P69" s="363">
        <f>SUM(D69:O69)</f>
        <v>138</v>
      </c>
    </row>
    <row r="70" spans="1:16" s="246" customFormat="1" ht="15" thickBot="1">
      <c r="A70" s="147"/>
      <c r="B70" s="382"/>
      <c r="C70" s="383" t="s">
        <v>36</v>
      </c>
      <c r="D70" s="435">
        <v>0</v>
      </c>
      <c r="E70" s="435">
        <f>IF(E69=0,"",IF(E68="","",E68/E69))</f>
        <v>0</v>
      </c>
      <c r="F70" s="291">
        <v>0</v>
      </c>
      <c r="G70" s="435">
        <v>0</v>
      </c>
      <c r="H70" s="435">
        <f>IF(H69=0,"",IF(H68="","",H68/H69))</f>
        <v>0</v>
      </c>
      <c r="I70" s="435">
        <v>0</v>
      </c>
      <c r="J70" s="435">
        <v>0</v>
      </c>
      <c r="K70" s="435">
        <v>0</v>
      </c>
      <c r="L70" s="435">
        <v>0</v>
      </c>
      <c r="M70" s="435">
        <f>IF(M69=0,"",IF(M68="","",M68/M69))</f>
        <v>0</v>
      </c>
      <c r="N70" s="435">
        <f>IF(N69=0,"",IF(N68="","",N68/N69))</f>
        <v>0</v>
      </c>
      <c r="O70" s="883" t="e">
        <f>IF(O68=0,"",IF(O68="","",O68/O69))</f>
        <v>#DIV/0!</v>
      </c>
      <c r="P70" s="884">
        <v>0</v>
      </c>
    </row>
    <row r="71" spans="1:16" ht="15" thickTop="1">
      <c r="A71" s="23"/>
      <c r="B71" s="384"/>
      <c r="C71" s="385" t="s">
        <v>34</v>
      </c>
      <c r="D71" s="436">
        <f aca="true" t="shared" si="43" ref="D71:O71">IF(C23="","",C23)</f>
        <v>219</v>
      </c>
      <c r="E71" s="437">
        <f t="shared" si="43"/>
        <v>257</v>
      </c>
      <c r="F71" s="437">
        <f t="shared" si="43"/>
        <v>402</v>
      </c>
      <c r="G71" s="437">
        <f t="shared" si="43"/>
        <v>341</v>
      </c>
      <c r="H71" s="437">
        <f t="shared" si="43"/>
        <v>276</v>
      </c>
      <c r="I71" s="437">
        <f t="shared" si="43"/>
        <v>356</v>
      </c>
      <c r="J71" s="437">
        <f t="shared" si="43"/>
        <v>279</v>
      </c>
      <c r="K71" s="437">
        <f t="shared" si="43"/>
        <v>266</v>
      </c>
      <c r="L71" s="437">
        <f t="shared" si="43"/>
        <v>263</v>
      </c>
      <c r="M71" s="437">
        <f t="shared" si="43"/>
        <v>222</v>
      </c>
      <c r="N71" s="437">
        <f t="shared" si="43"/>
        <v>571</v>
      </c>
      <c r="O71" s="438">
        <f t="shared" si="43"/>
        <v>262</v>
      </c>
      <c r="P71" s="347">
        <f>SUM(D71:O71)</f>
        <v>3714</v>
      </c>
    </row>
    <row r="72" spans="1:16" ht="14.25">
      <c r="A72" s="24"/>
      <c r="B72" s="370" t="s">
        <v>20</v>
      </c>
      <c r="C72" s="372" t="s">
        <v>35</v>
      </c>
      <c r="D72" s="439">
        <f>IF(D71="","",'3 利用関係(H28年度)'!C23)</f>
        <v>309</v>
      </c>
      <c r="E72" s="440">
        <f>IF(E71="","",'3 利用関係(H28年度)'!D23)</f>
        <v>311</v>
      </c>
      <c r="F72" s="440">
        <f>IF(F71="","",'3 利用関係(H28年度)'!E23)</f>
        <v>330</v>
      </c>
      <c r="G72" s="440">
        <f>IF(G71="","",'3 利用関係(H28年度)'!F23)</f>
        <v>257</v>
      </c>
      <c r="H72" s="440">
        <f>IF(H71="","",'3 利用関係(H28年度)'!G23)</f>
        <v>230</v>
      </c>
      <c r="I72" s="440">
        <f>IF(I71="","",'3 利用関係(H28年度)'!H23)</f>
        <v>240</v>
      </c>
      <c r="J72" s="440">
        <f>IF(J71="","",'3 利用関係(H28年度)'!I23)</f>
        <v>263</v>
      </c>
      <c r="K72" s="440">
        <f>IF(K71="","",'3 利用関係(H28年度)'!J23)</f>
        <v>226</v>
      </c>
      <c r="L72" s="440">
        <f>IF(L71="","",'3 利用関係(H28年度)'!K23)</f>
        <v>561</v>
      </c>
      <c r="M72" s="440">
        <f>IF(M71="","",'3 利用関係(H28年度)'!L23)</f>
        <v>265</v>
      </c>
      <c r="N72" s="440">
        <f>IF(N71="","",'3 利用関係(H28年度)'!M23)</f>
        <v>211</v>
      </c>
      <c r="O72" s="441">
        <f>IF(O71="","",'3 利用関係(H28年度)'!N23)</f>
        <v>265</v>
      </c>
      <c r="P72" s="442">
        <f>SUM(D72:O72)</f>
        <v>3468</v>
      </c>
    </row>
    <row r="73" spans="1:16" s="246" customFormat="1" ht="14.25">
      <c r="A73" s="145"/>
      <c r="B73" s="386"/>
      <c r="C73" s="354" t="s">
        <v>36</v>
      </c>
      <c r="D73" s="421">
        <f>IF(D71="","",D71/D72)</f>
        <v>0.7087378640776699</v>
      </c>
      <c r="E73" s="319">
        <f>IF(E71="","",E71/E72)</f>
        <v>0.8263665594855305</v>
      </c>
      <c r="F73" s="319">
        <f aca="true" t="shared" si="44" ref="F73:O73">IF(F71="","",F71/F72)</f>
        <v>1.2181818181818183</v>
      </c>
      <c r="G73" s="319">
        <f t="shared" si="44"/>
        <v>1.3268482490272373</v>
      </c>
      <c r="H73" s="319">
        <f t="shared" si="44"/>
        <v>1.2</v>
      </c>
      <c r="I73" s="319">
        <f t="shared" si="44"/>
        <v>1.4833333333333334</v>
      </c>
      <c r="J73" s="319">
        <f t="shared" si="44"/>
        <v>1.0608365019011408</v>
      </c>
      <c r="K73" s="319">
        <f t="shared" si="44"/>
        <v>1.176991150442478</v>
      </c>
      <c r="L73" s="319">
        <f t="shared" si="44"/>
        <v>0.46880570409982175</v>
      </c>
      <c r="M73" s="319">
        <f t="shared" si="44"/>
        <v>0.8377358490566038</v>
      </c>
      <c r="N73" s="319">
        <f t="shared" si="44"/>
        <v>2.706161137440758</v>
      </c>
      <c r="O73" s="326">
        <f t="shared" si="44"/>
        <v>0.9886792452830189</v>
      </c>
      <c r="P73" s="254">
        <f>P71/P72</f>
        <v>1.0709342560553634</v>
      </c>
    </row>
    <row r="74" spans="1:16" ht="14.25">
      <c r="A74" s="24"/>
      <c r="B74" s="370"/>
      <c r="C74" s="387" t="s">
        <v>34</v>
      </c>
      <c r="D74" s="443">
        <f aca="true" t="shared" si="45" ref="D74:O74">IF(C24="","",C24)</f>
        <v>0</v>
      </c>
      <c r="E74" s="444">
        <f t="shared" si="45"/>
        <v>0</v>
      </c>
      <c r="F74" s="444">
        <f t="shared" si="45"/>
        <v>113</v>
      </c>
      <c r="G74" s="444">
        <f t="shared" si="45"/>
        <v>68</v>
      </c>
      <c r="H74" s="444">
        <f t="shared" si="45"/>
        <v>0</v>
      </c>
      <c r="I74" s="444">
        <f t="shared" si="45"/>
        <v>46</v>
      </c>
      <c r="J74" s="444">
        <f t="shared" si="45"/>
        <v>0</v>
      </c>
      <c r="K74" s="444">
        <f t="shared" si="45"/>
        <v>0</v>
      </c>
      <c r="L74" s="444">
        <f t="shared" si="45"/>
        <v>0</v>
      </c>
      <c r="M74" s="444">
        <f t="shared" si="45"/>
        <v>0</v>
      </c>
      <c r="N74" s="444">
        <f t="shared" si="45"/>
        <v>331</v>
      </c>
      <c r="O74" s="445">
        <f t="shared" si="45"/>
        <v>0</v>
      </c>
      <c r="P74" s="357">
        <f>SUM(D74:O74)</f>
        <v>558</v>
      </c>
    </row>
    <row r="75" spans="1:16" ht="14.25">
      <c r="A75" s="24"/>
      <c r="B75" s="370" t="s">
        <v>37</v>
      </c>
      <c r="C75" s="372" t="s">
        <v>35</v>
      </c>
      <c r="D75" s="446">
        <f>IF(D74="","",'3 利用関係(H28年度)'!C24)</f>
        <v>109</v>
      </c>
      <c r="E75" s="447">
        <f>IF(E74="","",'3 利用関係(H28年度)'!D24)</f>
        <v>50</v>
      </c>
      <c r="F75" s="447">
        <f>IF(F74="","",'3 利用関係(H28年度)'!E24)</f>
        <v>0</v>
      </c>
      <c r="G75" s="447">
        <f>IF(G74="","",'3 利用関係(H28年度)'!F24)</f>
        <v>0</v>
      </c>
      <c r="H75" s="447">
        <f>IF(H74="","",'3 利用関係(H28年度)'!G24)</f>
        <v>0</v>
      </c>
      <c r="I75" s="447">
        <f>IF(I74="","",'3 利用関係(H28年度)'!H24)</f>
        <v>0</v>
      </c>
      <c r="J75" s="447">
        <f>IF(J74="","",'3 利用関係(H28年度)'!I24)</f>
        <v>0</v>
      </c>
      <c r="K75" s="447">
        <f>IF(K74="","",'3 利用関係(H28年度)'!J24)</f>
        <v>0</v>
      </c>
      <c r="L75" s="447">
        <f>IF(L74="","",'3 利用関係(H28年度)'!K24)</f>
        <v>324</v>
      </c>
      <c r="M75" s="447">
        <f>IF(M74="","",'3 利用関係(H28年度)'!L24)</f>
        <v>47</v>
      </c>
      <c r="N75" s="447">
        <f>IF(N74="","",'3 利用関係(H28年度)'!M24)</f>
        <v>0</v>
      </c>
      <c r="O75" s="448">
        <f>IF(O74="","",'3 利用関係(H28年度)'!N24)</f>
        <v>0</v>
      </c>
      <c r="P75" s="363">
        <f>SUM(D75:O75)</f>
        <v>530</v>
      </c>
    </row>
    <row r="76" spans="1:16" s="246" customFormat="1" ht="14.25">
      <c r="A76" s="145" t="s">
        <v>28</v>
      </c>
      <c r="B76" s="353"/>
      <c r="C76" s="389" t="s">
        <v>36</v>
      </c>
      <c r="D76" s="291">
        <f>IF(D75=0,"",IF(D74="","",D74/D75))</f>
        <v>0</v>
      </c>
      <c r="E76" s="291">
        <f>IF(E75=0,"",IF(E74="","",E74/E75))</f>
        <v>0</v>
      </c>
      <c r="F76" s="291">
        <v>0</v>
      </c>
      <c r="G76" s="291">
        <v>0</v>
      </c>
      <c r="H76" s="291">
        <v>0</v>
      </c>
      <c r="I76" s="291">
        <v>0</v>
      </c>
      <c r="J76" s="291">
        <v>0</v>
      </c>
      <c r="K76" s="291">
        <v>0</v>
      </c>
      <c r="L76" s="291">
        <f>IF(L75=0,"",IF(L74="","",L74/L75))</f>
        <v>0</v>
      </c>
      <c r="M76" s="291">
        <f>IF(M75=0,"",IF(M74="","",M74/M75))</f>
        <v>0</v>
      </c>
      <c r="N76" s="291">
        <f>IF(N75=0,"",IF(N74="","",N74/N75))</f>
      </c>
      <c r="O76" s="316">
        <f>IF(O75=0,"",IF(O74="","",O74/O75))</f>
      </c>
      <c r="P76" s="254">
        <f>P74/P75</f>
        <v>1.0528301886792453</v>
      </c>
    </row>
    <row r="77" spans="1:16" ht="14.25">
      <c r="A77" s="24"/>
      <c r="B77" s="376"/>
      <c r="C77" s="377" t="s">
        <v>34</v>
      </c>
      <c r="D77" s="450">
        <f aca="true" t="shared" si="46" ref="D77:O77">IF(C26="","",C26)</f>
        <v>206</v>
      </c>
      <c r="E77" s="444">
        <f t="shared" si="46"/>
        <v>233</v>
      </c>
      <c r="F77" s="444">
        <f t="shared" si="46"/>
        <v>273</v>
      </c>
      <c r="G77" s="444">
        <f t="shared" si="46"/>
        <v>261</v>
      </c>
      <c r="H77" s="444">
        <f t="shared" si="46"/>
        <v>254</v>
      </c>
      <c r="I77" s="444">
        <f t="shared" si="46"/>
        <v>300</v>
      </c>
      <c r="J77" s="444">
        <f t="shared" si="46"/>
        <v>261</v>
      </c>
      <c r="K77" s="444">
        <f t="shared" si="46"/>
        <v>255</v>
      </c>
      <c r="L77" s="444">
        <f t="shared" si="46"/>
        <v>254</v>
      </c>
      <c r="M77" s="444">
        <f t="shared" si="46"/>
        <v>211</v>
      </c>
      <c r="N77" s="444">
        <f t="shared" si="46"/>
        <v>224</v>
      </c>
      <c r="O77" s="445">
        <f t="shared" si="46"/>
        <v>255</v>
      </c>
      <c r="P77" s="327">
        <f>SUM(D77:O77)</f>
        <v>2987</v>
      </c>
    </row>
    <row r="78" spans="1:16" ht="14.25">
      <c r="A78" s="24"/>
      <c r="B78" s="370" t="s">
        <v>22</v>
      </c>
      <c r="C78" s="372" t="s">
        <v>35</v>
      </c>
      <c r="D78" s="451">
        <f>IF(D77="","",'3 利用関係(H28年度)'!C26)</f>
        <v>178</v>
      </c>
      <c r="E78" s="452">
        <f>IF(E77="","",'3 利用関係(H28年度)'!D26)</f>
        <v>243</v>
      </c>
      <c r="F78" s="452">
        <f>IF(F77="","",'3 利用関係(H28年度)'!E26)</f>
        <v>320</v>
      </c>
      <c r="G78" s="452">
        <f>IF(G77="","",'3 利用関係(H28年度)'!F26)</f>
        <v>246</v>
      </c>
      <c r="H78" s="452">
        <f>IF(H77="","",'3 利用関係(H28年度)'!G26)</f>
        <v>216</v>
      </c>
      <c r="I78" s="452">
        <f>IF(I77="","",'3 利用関係(H28年度)'!H26)</f>
        <v>219</v>
      </c>
      <c r="J78" s="452">
        <f>IF(J77="","",'3 利用関係(H28年度)'!I26)</f>
        <v>253</v>
      </c>
      <c r="K78" s="452">
        <f>IF(K77="","",'3 利用関係(H28年度)'!J26)</f>
        <v>197</v>
      </c>
      <c r="L78" s="452">
        <f>IF(L77="","",'3 利用関係(H28年度)'!K26)</f>
        <v>230</v>
      </c>
      <c r="M78" s="452">
        <f>IF(M77="","",'3 利用関係(H28年度)'!L26)</f>
        <v>209</v>
      </c>
      <c r="N78" s="452">
        <f>IF(N77="","",'3 利用関係(H28年度)'!M26)</f>
        <v>190</v>
      </c>
      <c r="O78" s="453">
        <f>IF(O77="","",'3 利用関係(H28年度)'!N26)</f>
        <v>252</v>
      </c>
      <c r="P78" s="341">
        <f>SUM(D78:O78)</f>
        <v>2753</v>
      </c>
    </row>
    <row r="79" spans="1:16" s="246" customFormat="1" ht="14.25">
      <c r="A79" s="145"/>
      <c r="B79" s="386"/>
      <c r="C79" s="354" t="s">
        <v>36</v>
      </c>
      <c r="D79" s="449">
        <f>IF(D77="","",D77/D78)</f>
        <v>1.1573033707865168</v>
      </c>
      <c r="E79" s="291">
        <f>IF(E77="","",E77/E78)</f>
        <v>0.9588477366255144</v>
      </c>
      <c r="F79" s="291">
        <f aca="true" t="shared" si="47" ref="F79:O79">IF(F77="","",F77/F78)</f>
        <v>0.853125</v>
      </c>
      <c r="G79" s="291">
        <f t="shared" si="47"/>
        <v>1.0609756097560976</v>
      </c>
      <c r="H79" s="291">
        <f t="shared" si="47"/>
        <v>1.1759259259259258</v>
      </c>
      <c r="I79" s="291">
        <f t="shared" si="47"/>
        <v>1.36986301369863</v>
      </c>
      <c r="J79" s="291">
        <f t="shared" si="47"/>
        <v>1.0316205533596838</v>
      </c>
      <c r="K79" s="291">
        <f t="shared" si="47"/>
        <v>1.2944162436548223</v>
      </c>
      <c r="L79" s="291">
        <f t="shared" si="47"/>
        <v>1.1043478260869566</v>
      </c>
      <c r="M79" s="291">
        <f t="shared" si="47"/>
        <v>1.0095693779904307</v>
      </c>
      <c r="N79" s="291">
        <f t="shared" si="47"/>
        <v>1.1789473684210525</v>
      </c>
      <c r="O79" s="316">
        <f t="shared" si="47"/>
        <v>1.0119047619047619</v>
      </c>
      <c r="P79" s="254">
        <f>P77/P78</f>
        <v>1.0849981837994915</v>
      </c>
    </row>
    <row r="80" spans="1:16" ht="14.25">
      <c r="A80" s="24"/>
      <c r="B80" s="370"/>
      <c r="C80" s="377" t="s">
        <v>34</v>
      </c>
      <c r="D80" s="454">
        <f aca="true" t="shared" si="48" ref="D80:O80">IF(C27="","",C27)</f>
        <v>0</v>
      </c>
      <c r="E80" s="455">
        <f t="shared" si="48"/>
        <v>0</v>
      </c>
      <c r="F80" s="455">
        <f t="shared" si="48"/>
        <v>0</v>
      </c>
      <c r="G80" s="455">
        <f t="shared" si="48"/>
        <v>0</v>
      </c>
      <c r="H80" s="455">
        <f t="shared" si="48"/>
        <v>0</v>
      </c>
      <c r="I80" s="455">
        <f t="shared" si="48"/>
        <v>0</v>
      </c>
      <c r="J80" s="455">
        <f t="shared" si="48"/>
        <v>0</v>
      </c>
      <c r="K80" s="455">
        <f t="shared" si="48"/>
        <v>0</v>
      </c>
      <c r="L80" s="455">
        <f t="shared" si="48"/>
        <v>0</v>
      </c>
      <c r="M80" s="455">
        <f t="shared" si="48"/>
        <v>0</v>
      </c>
      <c r="N80" s="455">
        <f t="shared" si="48"/>
        <v>0</v>
      </c>
      <c r="O80" s="456">
        <f t="shared" si="48"/>
        <v>0</v>
      </c>
      <c r="P80" s="341">
        <f>SUM(D80:O80)</f>
        <v>0</v>
      </c>
    </row>
    <row r="81" spans="1:16" ht="14.25">
      <c r="A81" s="24"/>
      <c r="B81" s="370" t="s">
        <v>37</v>
      </c>
      <c r="C81" s="372" t="s">
        <v>35</v>
      </c>
      <c r="D81" s="457">
        <f>IF(D80="","",'3 利用関係(H28年度)'!C27)</f>
        <v>0</v>
      </c>
      <c r="E81" s="329">
        <f>IF(E80="","",'3 利用関係(H28年度)'!D27)</f>
        <v>0</v>
      </c>
      <c r="F81" s="329">
        <f>IF(F80="","",'3 利用関係(H28年度)'!E27)</f>
        <v>0</v>
      </c>
      <c r="G81" s="329">
        <f>IF(G80="","",'3 利用関係(H28年度)'!F27)</f>
        <v>0</v>
      </c>
      <c r="H81" s="329">
        <f>IF(H80="","",'3 利用関係(H28年度)'!G27)</f>
        <v>0</v>
      </c>
      <c r="I81" s="329">
        <f>IF(I80="","",'3 利用関係(H28年度)'!H27)</f>
        <v>0</v>
      </c>
      <c r="J81" s="329">
        <f>IF(J80="","",'3 利用関係(H28年度)'!I27)</f>
        <v>0</v>
      </c>
      <c r="K81" s="329">
        <f>IF(K80="","",'3 利用関係(H28年度)'!J27)</f>
        <v>0</v>
      </c>
      <c r="L81" s="329">
        <f>IF(L80="","",'3 利用関係(H28年度)'!K27)</f>
        <v>0</v>
      </c>
      <c r="M81" s="329">
        <f>IF(M80="","",'3 利用関係(H28年度)'!L27)</f>
        <v>0</v>
      </c>
      <c r="N81" s="329">
        <f>IF(N80="","",'3 利用関係(H28年度)'!M27)</f>
        <v>0</v>
      </c>
      <c r="O81" s="401">
        <f>IF(O80="","",'3 利用関係(H28年度)'!N27)</f>
        <v>0</v>
      </c>
      <c r="P81" s="341">
        <f>SUM(D81:O81)</f>
        <v>0</v>
      </c>
    </row>
    <row r="82" spans="1:16" s="246" customFormat="1" ht="14.25">
      <c r="A82" s="147"/>
      <c r="B82" s="373"/>
      <c r="C82" s="378" t="s">
        <v>36</v>
      </c>
      <c r="D82" s="291">
        <v>0</v>
      </c>
      <c r="E82" s="291">
        <v>0</v>
      </c>
      <c r="F82" s="291">
        <v>0</v>
      </c>
      <c r="G82" s="291">
        <v>0</v>
      </c>
      <c r="H82" s="291">
        <v>0</v>
      </c>
      <c r="I82" s="291">
        <v>0</v>
      </c>
      <c r="J82" s="291">
        <v>0</v>
      </c>
      <c r="K82" s="291">
        <v>0</v>
      </c>
      <c r="L82" s="291">
        <v>0</v>
      </c>
      <c r="M82" s="291">
        <v>0</v>
      </c>
      <c r="N82" s="291">
        <f>IF(N80=0,"",IF(N80="","",N80/N81))</f>
      </c>
      <c r="O82" s="316">
        <f>IF(O80=0,"",IF(O80="","",O80/O81))</f>
      </c>
      <c r="P82" s="375">
        <v>0</v>
      </c>
    </row>
    <row r="83" spans="1:16" ht="14.25">
      <c r="A83" s="24" t="s">
        <v>29</v>
      </c>
      <c r="B83" s="376"/>
      <c r="C83" s="377" t="s">
        <v>34</v>
      </c>
      <c r="D83" s="458">
        <f>IF(D71="","",D71-D77)</f>
        <v>13</v>
      </c>
      <c r="E83" s="459">
        <f>IF(E71="","",E71-E77)</f>
        <v>24</v>
      </c>
      <c r="F83" s="459">
        <f aca="true" t="shared" si="49" ref="F83:L83">IF(F71="","",F71-F77)</f>
        <v>129</v>
      </c>
      <c r="G83" s="459">
        <f t="shared" si="49"/>
        <v>80</v>
      </c>
      <c r="H83" s="459">
        <f t="shared" si="49"/>
        <v>22</v>
      </c>
      <c r="I83" s="459">
        <f t="shared" si="49"/>
        <v>56</v>
      </c>
      <c r="J83" s="459">
        <f t="shared" si="49"/>
        <v>18</v>
      </c>
      <c r="K83" s="459">
        <f t="shared" si="49"/>
        <v>11</v>
      </c>
      <c r="L83" s="459">
        <f t="shared" si="49"/>
        <v>9</v>
      </c>
      <c r="M83" s="459">
        <f aca="true" t="shared" si="50" ref="M83:O84">IF(M71="","",M71-M77)</f>
        <v>11</v>
      </c>
      <c r="N83" s="459">
        <f t="shared" si="50"/>
        <v>347</v>
      </c>
      <c r="O83" s="460">
        <f t="shared" si="50"/>
        <v>7</v>
      </c>
      <c r="P83" s="327">
        <f>SUM(D83:O83)</f>
        <v>727</v>
      </c>
    </row>
    <row r="84" spans="1:16" ht="14.25">
      <c r="A84" s="24"/>
      <c r="B84" s="370" t="s">
        <v>18</v>
      </c>
      <c r="C84" s="372" t="s">
        <v>35</v>
      </c>
      <c r="D84" s="423">
        <f>IF(D72="","",D72-D78)</f>
        <v>131</v>
      </c>
      <c r="E84" s="351">
        <f>IF(E72="","",E72-E78)</f>
        <v>68</v>
      </c>
      <c r="F84" s="351">
        <f aca="true" t="shared" si="51" ref="F84:L84">IF(F72="","",F72-F78)</f>
        <v>10</v>
      </c>
      <c r="G84" s="351">
        <f t="shared" si="51"/>
        <v>11</v>
      </c>
      <c r="H84" s="351">
        <f t="shared" si="51"/>
        <v>14</v>
      </c>
      <c r="I84" s="351">
        <f t="shared" si="51"/>
        <v>21</v>
      </c>
      <c r="J84" s="351">
        <f t="shared" si="51"/>
        <v>10</v>
      </c>
      <c r="K84" s="351">
        <f t="shared" si="51"/>
        <v>29</v>
      </c>
      <c r="L84" s="351">
        <f t="shared" si="51"/>
        <v>331</v>
      </c>
      <c r="M84" s="351">
        <f t="shared" si="50"/>
        <v>56</v>
      </c>
      <c r="N84" s="351">
        <f t="shared" si="50"/>
        <v>21</v>
      </c>
      <c r="O84" s="362">
        <f t="shared" si="50"/>
        <v>13</v>
      </c>
      <c r="P84" s="327">
        <f>SUM(D84:O84)</f>
        <v>715</v>
      </c>
    </row>
    <row r="85" spans="1:16" s="246" customFormat="1" ht="14.25">
      <c r="A85" s="145"/>
      <c r="B85" s="386"/>
      <c r="C85" s="354" t="s">
        <v>36</v>
      </c>
      <c r="D85" s="449">
        <f>IF(D83="","",D83/D84)</f>
        <v>0.09923664122137404</v>
      </c>
      <c r="E85" s="291">
        <f>IF(E83="","",E83/E84)</f>
        <v>0.35294117647058826</v>
      </c>
      <c r="F85" s="291">
        <f aca="true" t="shared" si="52" ref="F85:O85">IF(F83="","",F83/F84)</f>
        <v>12.9</v>
      </c>
      <c r="G85" s="291">
        <f t="shared" si="52"/>
        <v>7.2727272727272725</v>
      </c>
      <c r="H85" s="291">
        <f t="shared" si="52"/>
        <v>1.5714285714285714</v>
      </c>
      <c r="I85" s="291">
        <f t="shared" si="52"/>
        <v>2.6666666666666665</v>
      </c>
      <c r="J85" s="291">
        <f t="shared" si="52"/>
        <v>1.8</v>
      </c>
      <c r="K85" s="291">
        <f t="shared" si="52"/>
        <v>0.3793103448275862</v>
      </c>
      <c r="L85" s="291">
        <f t="shared" si="52"/>
        <v>0.027190332326283987</v>
      </c>
      <c r="M85" s="291">
        <f t="shared" si="52"/>
        <v>0.19642857142857142</v>
      </c>
      <c r="N85" s="291">
        <f t="shared" si="52"/>
        <v>16.523809523809526</v>
      </c>
      <c r="O85" s="316">
        <f t="shared" si="52"/>
        <v>0.5384615384615384</v>
      </c>
      <c r="P85" s="254">
        <f>P83/P84</f>
        <v>1.0167832167832167</v>
      </c>
    </row>
    <row r="86" spans="1:16" ht="14.25">
      <c r="A86" s="24"/>
      <c r="B86" s="370"/>
      <c r="C86" s="377" t="s">
        <v>34</v>
      </c>
      <c r="D86" s="461">
        <f>IF(D74="","",D74-D80)</f>
        <v>0</v>
      </c>
      <c r="E86" s="462">
        <f>IF(E74="","",E74-E80)</f>
        <v>0</v>
      </c>
      <c r="F86" s="462">
        <f aca="true" t="shared" si="53" ref="F86:L86">IF(F74="","",F74-F80)</f>
        <v>113</v>
      </c>
      <c r="G86" s="462">
        <f t="shared" si="53"/>
        <v>68</v>
      </c>
      <c r="H86" s="462">
        <f t="shared" si="53"/>
        <v>0</v>
      </c>
      <c r="I86" s="462">
        <f t="shared" si="53"/>
        <v>46</v>
      </c>
      <c r="J86" s="462">
        <f t="shared" si="53"/>
        <v>0</v>
      </c>
      <c r="K86" s="462">
        <f t="shared" si="53"/>
        <v>0</v>
      </c>
      <c r="L86" s="462">
        <f t="shared" si="53"/>
        <v>0</v>
      </c>
      <c r="M86" s="462">
        <f aca="true" t="shared" si="54" ref="M86:O87">IF(M74="","",M74-M80)</f>
        <v>0</v>
      </c>
      <c r="N86" s="462">
        <f t="shared" si="54"/>
        <v>331</v>
      </c>
      <c r="O86" s="463">
        <f t="shared" si="54"/>
        <v>0</v>
      </c>
      <c r="P86" s="357">
        <f>SUM(D86:O86)</f>
        <v>558</v>
      </c>
    </row>
    <row r="87" spans="1:16" ht="14.25">
      <c r="A87" s="24"/>
      <c r="B87" s="370" t="s">
        <v>37</v>
      </c>
      <c r="C87" s="372" t="s">
        <v>35</v>
      </c>
      <c r="D87" s="423">
        <f>IF(D75="","",D75-D81)</f>
        <v>109</v>
      </c>
      <c r="E87" s="351">
        <f>IF(E75="","",E75-E81)</f>
        <v>50</v>
      </c>
      <c r="F87" s="351">
        <f aca="true" t="shared" si="55" ref="F87:L87">IF(F75="","",F75-F81)</f>
        <v>0</v>
      </c>
      <c r="G87" s="351">
        <f t="shared" si="55"/>
        <v>0</v>
      </c>
      <c r="H87" s="351">
        <f t="shared" si="55"/>
        <v>0</v>
      </c>
      <c r="I87" s="351">
        <f t="shared" si="55"/>
        <v>0</v>
      </c>
      <c r="J87" s="351">
        <f t="shared" si="55"/>
        <v>0</v>
      </c>
      <c r="K87" s="351">
        <f t="shared" si="55"/>
        <v>0</v>
      </c>
      <c r="L87" s="351">
        <f t="shared" si="55"/>
        <v>324</v>
      </c>
      <c r="M87" s="351">
        <f t="shared" si="54"/>
        <v>47</v>
      </c>
      <c r="N87" s="351">
        <f t="shared" si="54"/>
        <v>0</v>
      </c>
      <c r="O87" s="362">
        <f t="shared" si="54"/>
        <v>0</v>
      </c>
      <c r="P87" s="363">
        <f>SUM(D87:O87)</f>
        <v>530</v>
      </c>
    </row>
    <row r="88" spans="1:16" s="246" customFormat="1" ht="15" thickBot="1">
      <c r="A88" s="148"/>
      <c r="B88" s="390"/>
      <c r="C88" s="391" t="s">
        <v>36</v>
      </c>
      <c r="D88" s="309">
        <f>IF(D87=0,"",IF(D86="","",D86/D87))</f>
        <v>0</v>
      </c>
      <c r="E88" s="309">
        <f>IF(E87=0,"",IF(E86="","",E86/E87))</f>
        <v>0</v>
      </c>
      <c r="F88" s="291">
        <v>0</v>
      </c>
      <c r="G88" s="333">
        <v>0</v>
      </c>
      <c r="H88" s="333">
        <v>0</v>
      </c>
      <c r="I88" s="333">
        <v>0</v>
      </c>
      <c r="J88" s="333">
        <v>0</v>
      </c>
      <c r="K88" s="333">
        <v>0</v>
      </c>
      <c r="L88" s="333">
        <f>IF(L83="","",L86/L87)</f>
        <v>0</v>
      </c>
      <c r="M88" s="333">
        <f>IF(M83="","",M86/M87)</f>
        <v>0</v>
      </c>
      <c r="N88" s="309">
        <f>IF(N87=0,"",IF(N86="","",N86/N87))</f>
      </c>
      <c r="O88" s="334">
        <f>IF(O87=0,"",IF(O86="","",O86/O87))</f>
      </c>
      <c r="P88" s="393">
        <f>P86/P87</f>
        <v>1.0528301886792453</v>
      </c>
    </row>
    <row r="89" spans="1:16" ht="15" thickTop="1">
      <c r="A89" s="22"/>
      <c r="B89" s="348"/>
      <c r="C89" s="394" t="s">
        <v>34</v>
      </c>
      <c r="D89" s="464">
        <f>IF(D44="","",D44+D53+D62+D71)</f>
        <v>1540</v>
      </c>
      <c r="E89" s="279">
        <f>IF(E44="","",E44+E53+E62+E71)</f>
        <v>1878</v>
      </c>
      <c r="F89" s="279">
        <f aca="true" t="shared" si="56" ref="F89:L89">IF(F44="","",F44+F53+F62+F71)</f>
        <v>1701</v>
      </c>
      <c r="G89" s="279">
        <f t="shared" si="56"/>
        <v>2053</v>
      </c>
      <c r="H89" s="279">
        <f t="shared" si="56"/>
        <v>1709</v>
      </c>
      <c r="I89" s="279">
        <f t="shared" si="56"/>
        <v>2053</v>
      </c>
      <c r="J89" s="279">
        <f t="shared" si="56"/>
        <v>1872</v>
      </c>
      <c r="K89" s="279">
        <f t="shared" si="56"/>
        <v>1779</v>
      </c>
      <c r="L89" s="279">
        <f t="shared" si="56"/>
        <v>1885</v>
      </c>
      <c r="M89" s="279">
        <f aca="true" t="shared" si="57" ref="M89:O90">IF(M44="","",M44+M53+M62+M71)</f>
        <v>1369</v>
      </c>
      <c r="N89" s="279">
        <f t="shared" si="57"/>
        <v>1776</v>
      </c>
      <c r="O89" s="280">
        <f t="shared" si="57"/>
        <v>1279</v>
      </c>
      <c r="P89" s="366">
        <f>SUM(D89:O89)</f>
        <v>20894</v>
      </c>
    </row>
    <row r="90" spans="1:16" ht="14.25">
      <c r="A90" s="22"/>
      <c r="B90" s="348" t="s">
        <v>20</v>
      </c>
      <c r="C90" s="349" t="s">
        <v>35</v>
      </c>
      <c r="D90" s="465">
        <f>IF(D45="","",D45+D54+D63+D72)</f>
        <v>1734</v>
      </c>
      <c r="E90" s="304">
        <f>IF(E45="","",E45+E54+E63+E72)</f>
        <v>1857</v>
      </c>
      <c r="F90" s="304">
        <f aca="true" t="shared" si="58" ref="F90:L90">IF(F45="","",F45+F54+F63+F72)</f>
        <v>1983</v>
      </c>
      <c r="G90" s="304">
        <f t="shared" si="58"/>
        <v>1944</v>
      </c>
      <c r="H90" s="304">
        <f t="shared" si="58"/>
        <v>1910</v>
      </c>
      <c r="I90" s="304">
        <f t="shared" si="58"/>
        <v>2205</v>
      </c>
      <c r="J90" s="304">
        <f t="shared" si="58"/>
        <v>2369</v>
      </c>
      <c r="K90" s="304">
        <f t="shared" si="58"/>
        <v>1639</v>
      </c>
      <c r="L90" s="304">
        <f t="shared" si="58"/>
        <v>2211</v>
      </c>
      <c r="M90" s="304">
        <f t="shared" si="57"/>
        <v>1442</v>
      </c>
      <c r="N90" s="304">
        <f t="shared" si="57"/>
        <v>1787</v>
      </c>
      <c r="O90" s="305">
        <f t="shared" si="57"/>
        <v>1724</v>
      </c>
      <c r="P90" s="363">
        <f>SUM(D90:O90)</f>
        <v>22805</v>
      </c>
    </row>
    <row r="91" spans="1:16" s="246" customFormat="1" ht="14.25">
      <c r="A91" s="145" t="s">
        <v>31</v>
      </c>
      <c r="B91" s="353"/>
      <c r="C91" s="354" t="s">
        <v>36</v>
      </c>
      <c r="D91" s="470">
        <f>IF(D89="","",D89/D90)</f>
        <v>0.8881199538638985</v>
      </c>
      <c r="E91" s="471">
        <f>IF(E89="","",E89/E90)</f>
        <v>1.011308562197092</v>
      </c>
      <c r="F91" s="471">
        <f aca="true" t="shared" si="59" ref="F91:O91">IF(F89="","",F89/F90)</f>
        <v>0.8577912254160364</v>
      </c>
      <c r="G91" s="471">
        <f t="shared" si="59"/>
        <v>1.0560699588477367</v>
      </c>
      <c r="H91" s="471">
        <f t="shared" si="59"/>
        <v>0.8947643979057591</v>
      </c>
      <c r="I91" s="471">
        <f t="shared" si="59"/>
        <v>0.9310657596371882</v>
      </c>
      <c r="J91" s="471">
        <f t="shared" si="59"/>
        <v>0.7902068383284087</v>
      </c>
      <c r="K91" s="471">
        <f t="shared" si="59"/>
        <v>1.085417937766931</v>
      </c>
      <c r="L91" s="471">
        <f t="shared" si="59"/>
        <v>0.8525554047942108</v>
      </c>
      <c r="M91" s="471">
        <f t="shared" si="59"/>
        <v>0.949375866851595</v>
      </c>
      <c r="N91" s="471">
        <f t="shared" si="59"/>
        <v>0.9938444320089536</v>
      </c>
      <c r="O91" s="472">
        <f t="shared" si="59"/>
        <v>0.7418793503480279</v>
      </c>
      <c r="P91" s="254">
        <f>P89/P90</f>
        <v>0.9162025871519404</v>
      </c>
    </row>
    <row r="92" spans="1:16" ht="14.25">
      <c r="A92" s="22"/>
      <c r="B92" s="355"/>
      <c r="C92" s="356" t="s">
        <v>34</v>
      </c>
      <c r="D92" s="399">
        <f>IF(D47="","",D47+D56+D65+D77)</f>
        <v>1142</v>
      </c>
      <c r="E92" s="288">
        <f>IF(E47="","",E47+E56+E65+E77)</f>
        <v>1351</v>
      </c>
      <c r="F92" s="288">
        <f aca="true" t="shared" si="60" ref="F92:L92">IF(F47="","",F47+F56+F65+F77)</f>
        <v>1181</v>
      </c>
      <c r="G92" s="288">
        <f t="shared" si="60"/>
        <v>1341</v>
      </c>
      <c r="H92" s="288">
        <f t="shared" si="60"/>
        <v>1090</v>
      </c>
      <c r="I92" s="288">
        <f t="shared" si="60"/>
        <v>1481</v>
      </c>
      <c r="J92" s="288">
        <f t="shared" si="60"/>
        <v>1331</v>
      </c>
      <c r="K92" s="288">
        <f t="shared" si="60"/>
        <v>1261</v>
      </c>
      <c r="L92" s="288">
        <f t="shared" si="60"/>
        <v>1280</v>
      </c>
      <c r="M92" s="288">
        <f aca="true" t="shared" si="61" ref="M92:O93">IF(M47="","",M47+M56+M65+M77)</f>
        <v>1049</v>
      </c>
      <c r="N92" s="288">
        <f t="shared" si="61"/>
        <v>1106</v>
      </c>
      <c r="O92" s="330">
        <f t="shared" si="61"/>
        <v>1037</v>
      </c>
      <c r="P92" s="357">
        <f>SUM(D92:O92)</f>
        <v>14650</v>
      </c>
    </row>
    <row r="93" spans="1:16" ht="14.25">
      <c r="A93" s="22"/>
      <c r="B93" s="348" t="s">
        <v>22</v>
      </c>
      <c r="C93" s="349" t="s">
        <v>35</v>
      </c>
      <c r="D93" s="415">
        <f>IF(D48="","",D48+D57+D66+D78)</f>
        <v>1245</v>
      </c>
      <c r="E93" s="351">
        <f>IF(E48="","",E48+E57+E66+E78)</f>
        <v>1387</v>
      </c>
      <c r="F93" s="351">
        <f aca="true" t="shared" si="62" ref="F93:L93">IF(F48="","",F48+F57+F66+F78)</f>
        <v>1431</v>
      </c>
      <c r="G93" s="351">
        <f t="shared" si="62"/>
        <v>1403</v>
      </c>
      <c r="H93" s="351">
        <f t="shared" si="62"/>
        <v>1307</v>
      </c>
      <c r="I93" s="351">
        <f t="shared" si="62"/>
        <v>1616</v>
      </c>
      <c r="J93" s="351">
        <f t="shared" si="62"/>
        <v>1447</v>
      </c>
      <c r="K93" s="351">
        <f t="shared" si="62"/>
        <v>1276</v>
      </c>
      <c r="L93" s="351">
        <f t="shared" si="62"/>
        <v>1387</v>
      </c>
      <c r="M93" s="351">
        <f t="shared" si="61"/>
        <v>992</v>
      </c>
      <c r="N93" s="351">
        <f t="shared" si="61"/>
        <v>1323</v>
      </c>
      <c r="O93" s="362">
        <f t="shared" si="61"/>
        <v>1272</v>
      </c>
      <c r="P93" s="363">
        <f>SUM(D93:O93)</f>
        <v>16086</v>
      </c>
    </row>
    <row r="94" spans="1:16" s="246" customFormat="1" ht="14.25">
      <c r="A94" s="145"/>
      <c r="B94" s="353"/>
      <c r="C94" s="354" t="s">
        <v>36</v>
      </c>
      <c r="D94" s="431">
        <f>IF(D92="","",D92/D93)</f>
        <v>0.9172690763052209</v>
      </c>
      <c r="E94" s="319">
        <f>IF(E92="","",E92/E93)</f>
        <v>0.9740447007930786</v>
      </c>
      <c r="F94" s="319">
        <f aca="true" t="shared" si="63" ref="F94:O94">IF(F92="","",F92/F93)</f>
        <v>0.8252969951083159</v>
      </c>
      <c r="G94" s="319">
        <f t="shared" si="63"/>
        <v>0.9558089807555239</v>
      </c>
      <c r="H94" s="319">
        <f t="shared" si="63"/>
        <v>0.8339709257842387</v>
      </c>
      <c r="I94" s="319">
        <f t="shared" si="63"/>
        <v>0.9164603960396039</v>
      </c>
      <c r="J94" s="319">
        <f t="shared" si="63"/>
        <v>0.9198341395991707</v>
      </c>
      <c r="K94" s="319">
        <f t="shared" si="63"/>
        <v>0.9882445141065831</v>
      </c>
      <c r="L94" s="319">
        <f t="shared" si="63"/>
        <v>0.9228550829127613</v>
      </c>
      <c r="M94" s="319">
        <f t="shared" si="63"/>
        <v>1.0574596774193548</v>
      </c>
      <c r="N94" s="319">
        <f t="shared" si="63"/>
        <v>0.8359788359788359</v>
      </c>
      <c r="O94" s="326">
        <f t="shared" si="63"/>
        <v>0.815251572327044</v>
      </c>
      <c r="P94" s="254">
        <f>P92/P93</f>
        <v>0.9107298271789134</v>
      </c>
    </row>
    <row r="95" spans="1:16" ht="14.25">
      <c r="A95" s="24" t="s">
        <v>13</v>
      </c>
      <c r="B95" s="376"/>
      <c r="C95" s="377" t="s">
        <v>34</v>
      </c>
      <c r="D95" s="454">
        <f>IF(D50="","",D50+D59+D68+D83)</f>
        <v>398</v>
      </c>
      <c r="E95" s="455">
        <f>IF(E50="","",E50+E59+E68+E83)</f>
        <v>527</v>
      </c>
      <c r="F95" s="455">
        <f aca="true" t="shared" si="64" ref="F95:L95">IF(F50="","",F50+F59+F68+F83)</f>
        <v>520</v>
      </c>
      <c r="G95" s="455">
        <f t="shared" si="64"/>
        <v>712</v>
      </c>
      <c r="H95" s="455">
        <f t="shared" si="64"/>
        <v>619</v>
      </c>
      <c r="I95" s="455">
        <f t="shared" si="64"/>
        <v>572</v>
      </c>
      <c r="J95" s="455">
        <f t="shared" si="64"/>
        <v>541</v>
      </c>
      <c r="K95" s="455">
        <f t="shared" si="64"/>
        <v>518</v>
      </c>
      <c r="L95" s="455">
        <f t="shared" si="64"/>
        <v>605</v>
      </c>
      <c r="M95" s="455">
        <f>IF(M50="","",M50+M59+M68+M83)</f>
        <v>320</v>
      </c>
      <c r="N95" s="455">
        <f>IF(N50="","",N50+N59+N68+N83)</f>
        <v>670</v>
      </c>
      <c r="O95" s="456">
        <f>IF(O50="","",O50+O59+O68+O83)</f>
        <v>242</v>
      </c>
      <c r="P95" s="357">
        <f>SUM(D95:O95)</f>
        <v>6244</v>
      </c>
    </row>
    <row r="96" spans="1:16" ht="14.25">
      <c r="A96" s="24"/>
      <c r="B96" s="370" t="s">
        <v>18</v>
      </c>
      <c r="C96" s="372" t="s">
        <v>35</v>
      </c>
      <c r="D96" s="466">
        <f>IF(D90="","",D90-D93)</f>
        <v>489</v>
      </c>
      <c r="E96" s="467">
        <f>IF(E90="","",E90-E93)</f>
        <v>470</v>
      </c>
      <c r="F96" s="467">
        <f aca="true" t="shared" si="65" ref="F96:O96">IF(F90="","",F90-F93)</f>
        <v>552</v>
      </c>
      <c r="G96" s="467">
        <f t="shared" si="65"/>
        <v>541</v>
      </c>
      <c r="H96" s="467">
        <f t="shared" si="65"/>
        <v>603</v>
      </c>
      <c r="I96" s="467">
        <f t="shared" si="65"/>
        <v>589</v>
      </c>
      <c r="J96" s="467">
        <f t="shared" si="65"/>
        <v>922</v>
      </c>
      <c r="K96" s="467">
        <f t="shared" si="65"/>
        <v>363</v>
      </c>
      <c r="L96" s="467">
        <f t="shared" si="65"/>
        <v>824</v>
      </c>
      <c r="M96" s="467">
        <f t="shared" si="65"/>
        <v>450</v>
      </c>
      <c r="N96" s="467">
        <f t="shared" si="65"/>
        <v>464</v>
      </c>
      <c r="O96" s="468">
        <f t="shared" si="65"/>
        <v>452</v>
      </c>
      <c r="P96" s="363">
        <f>SUM(D96:O96)</f>
        <v>6719</v>
      </c>
    </row>
    <row r="97" spans="1:16" s="246" customFormat="1" ht="15" thickBot="1">
      <c r="A97" s="149"/>
      <c r="B97" s="397"/>
      <c r="C97" s="398" t="s">
        <v>36</v>
      </c>
      <c r="D97" s="469">
        <f>IF(D95="","",D95/D96)</f>
        <v>0.8139059304703476</v>
      </c>
      <c r="E97" s="343">
        <f>IF(E95="","",E95/E96)</f>
        <v>1.1212765957446809</v>
      </c>
      <c r="F97" s="343">
        <f aca="true" t="shared" si="66" ref="F97:O97">IF(F95="","",F95/F96)</f>
        <v>0.9420289855072463</v>
      </c>
      <c r="G97" s="343">
        <f t="shared" si="66"/>
        <v>1.3160813308687616</v>
      </c>
      <c r="H97" s="343">
        <f t="shared" si="66"/>
        <v>1.0265339966832505</v>
      </c>
      <c r="I97" s="343">
        <f t="shared" si="66"/>
        <v>0.9711375212224108</v>
      </c>
      <c r="J97" s="343">
        <f t="shared" si="66"/>
        <v>0.586767895878525</v>
      </c>
      <c r="K97" s="343">
        <f t="shared" si="66"/>
        <v>1.4269972451790633</v>
      </c>
      <c r="L97" s="343">
        <f t="shared" si="66"/>
        <v>0.7342233009708737</v>
      </c>
      <c r="M97" s="343">
        <f t="shared" si="66"/>
        <v>0.7111111111111111</v>
      </c>
      <c r="N97" s="343">
        <f t="shared" si="66"/>
        <v>1.4439655172413792</v>
      </c>
      <c r="O97" s="344">
        <f t="shared" si="66"/>
        <v>0.5353982300884956</v>
      </c>
      <c r="P97" s="261">
        <f>P95/P96</f>
        <v>0.9293049560946569</v>
      </c>
    </row>
    <row r="98" spans="1:16" ht="15" thickTop="1">
      <c r="A98" s="12"/>
      <c r="B98" s="275"/>
      <c r="C98" s="275"/>
      <c r="D98" s="275"/>
      <c r="E98" s="275"/>
      <c r="F98" s="275"/>
      <c r="G98" s="275"/>
      <c r="H98" s="275"/>
      <c r="I98" s="275"/>
      <c r="J98" s="275"/>
      <c r="K98" s="275"/>
      <c r="L98" s="275"/>
      <c r="M98" s="275"/>
      <c r="N98" s="275"/>
      <c r="O98" s="275" t="s">
        <v>32</v>
      </c>
      <c r="P98" s="275"/>
    </row>
    <row r="99" spans="1:16" ht="14.25">
      <c r="A99" s="12"/>
      <c r="B99" s="275"/>
      <c r="C99" s="275"/>
      <c r="D99" s="275"/>
      <c r="E99" s="275"/>
      <c r="F99" s="275"/>
      <c r="G99" s="275"/>
      <c r="H99" s="275"/>
      <c r="I99" s="275"/>
      <c r="J99" s="478"/>
      <c r="K99" s="275"/>
      <c r="L99" s="275"/>
      <c r="M99" s="275"/>
      <c r="N99" s="275"/>
      <c r="O99" s="275"/>
      <c r="P99" s="621" t="s">
        <v>161</v>
      </c>
    </row>
  </sheetData>
  <sheetProtection/>
  <mergeCells count="1">
    <mergeCell ref="E40:K40"/>
  </mergeCells>
  <printOptions/>
  <pageMargins left="0.7480314960629921" right="0.7480314960629921" top="0.35433070866141736" bottom="0.3937007874015748" header="0.31496062992125984" footer="0.1968503937007874"/>
  <pageSetup horizontalDpi="600" verticalDpi="600" orientation="landscape" paperSize="9" scale="68" r:id="rId2"/>
  <rowBreaks count="1" manualBreakCount="1">
    <brk id="39" max="16" man="1"/>
  </rowBreaks>
  <ignoredErrors>
    <ignoredError sqref="O20:O21" 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P99"/>
  <sheetViews>
    <sheetView zoomScale="65" zoomScaleNormal="65" zoomScaleSheetLayoutView="90" workbookViewId="0" topLeftCell="A1">
      <selection activeCell="R12" sqref="R12"/>
    </sheetView>
  </sheetViews>
  <sheetFormatPr defaultColWidth="9.00390625" defaultRowHeight="13.5"/>
  <cols>
    <col min="1" max="1" width="4.375" style="170" bestFit="1" customWidth="1"/>
    <col min="2" max="2" width="9.875" style="170" bestFit="1" customWidth="1"/>
    <col min="3" max="15" width="12.25390625" style="170" customWidth="1"/>
    <col min="16" max="16384" width="9.00390625" style="170" customWidth="1"/>
  </cols>
  <sheetData>
    <row r="1" spans="1:16" ht="17.25">
      <c r="A1" s="12"/>
      <c r="B1" s="275"/>
      <c r="C1" s="275"/>
      <c r="D1" s="275"/>
      <c r="E1" s="275"/>
      <c r="F1" s="275"/>
      <c r="G1" s="13" t="s">
        <v>19</v>
      </c>
      <c r="H1" s="13"/>
      <c r="I1" s="13"/>
      <c r="J1" s="275"/>
      <c r="K1" s="478" t="s">
        <v>210</v>
      </c>
      <c r="L1" s="275"/>
      <c r="M1" s="275"/>
      <c r="N1" s="275"/>
      <c r="O1" s="275"/>
      <c r="P1" s="275"/>
    </row>
    <row r="2" spans="1:16" ht="13.5">
      <c r="A2" s="275"/>
      <c r="B2" s="275"/>
      <c r="C2" s="275"/>
      <c r="D2" s="275"/>
      <c r="E2" s="275"/>
      <c r="F2" s="275"/>
      <c r="G2" s="275"/>
      <c r="H2" s="275"/>
      <c r="I2" s="275"/>
      <c r="J2" s="275"/>
      <c r="K2" s="275"/>
      <c r="L2" s="275"/>
      <c r="M2" s="275"/>
      <c r="N2" s="275"/>
      <c r="O2" s="275"/>
      <c r="P2" s="275"/>
    </row>
    <row r="3" spans="1:16" ht="15" thickBot="1">
      <c r="A3" s="12"/>
      <c r="B3" s="275"/>
      <c r="C3" s="275"/>
      <c r="D3" s="275"/>
      <c r="E3" s="275"/>
      <c r="F3" s="275"/>
      <c r="G3" s="275"/>
      <c r="H3" s="275"/>
      <c r="I3" s="275"/>
      <c r="J3" s="275"/>
      <c r="K3" s="275"/>
      <c r="L3" s="275"/>
      <c r="M3" s="275"/>
      <c r="N3" s="275"/>
      <c r="O3" s="275" t="s">
        <v>0</v>
      </c>
      <c r="P3" s="275"/>
    </row>
    <row r="4" spans="1:16" ht="18.75" thickBot="1" thickTop="1">
      <c r="A4" s="14"/>
      <c r="B4" s="15"/>
      <c r="C4" s="16" t="s">
        <v>1</v>
      </c>
      <c r="D4" s="17" t="s">
        <v>2</v>
      </c>
      <c r="E4" s="17" t="s">
        <v>3</v>
      </c>
      <c r="F4" s="17" t="s">
        <v>4</v>
      </c>
      <c r="G4" s="17" t="s">
        <v>5</v>
      </c>
      <c r="H4" s="17" t="s">
        <v>6</v>
      </c>
      <c r="I4" s="17" t="s">
        <v>7</v>
      </c>
      <c r="J4" s="17" t="s">
        <v>8</v>
      </c>
      <c r="K4" s="17" t="s">
        <v>9</v>
      </c>
      <c r="L4" s="17" t="s">
        <v>10</v>
      </c>
      <c r="M4" s="17" t="s">
        <v>11</v>
      </c>
      <c r="N4" s="18" t="s">
        <v>12</v>
      </c>
      <c r="O4" s="19" t="s">
        <v>13</v>
      </c>
      <c r="P4" s="275"/>
    </row>
    <row r="5" spans="1:16" ht="15" thickTop="1">
      <c r="A5" s="20"/>
      <c r="B5" s="276" t="s">
        <v>20</v>
      </c>
      <c r="C5" s="711">
        <v>792</v>
      </c>
      <c r="D5" s="683">
        <v>809</v>
      </c>
      <c r="E5" s="683">
        <v>923</v>
      </c>
      <c r="F5" s="683">
        <v>846</v>
      </c>
      <c r="G5" s="683">
        <v>809</v>
      </c>
      <c r="H5" s="683">
        <v>834</v>
      </c>
      <c r="I5" s="683">
        <v>807</v>
      </c>
      <c r="J5" s="683">
        <v>823</v>
      </c>
      <c r="K5" s="683">
        <v>830</v>
      </c>
      <c r="L5" s="683">
        <v>638</v>
      </c>
      <c r="M5" s="683">
        <v>786</v>
      </c>
      <c r="N5" s="683">
        <v>709</v>
      </c>
      <c r="O5" s="817">
        <f>SUM(C5:N5)</f>
        <v>9606</v>
      </c>
      <c r="P5" s="275"/>
    </row>
    <row r="6" spans="1:16" s="246" customFormat="1" ht="14.25">
      <c r="A6" s="145" t="s">
        <v>21</v>
      </c>
      <c r="B6" s="250" t="s">
        <v>16</v>
      </c>
      <c r="C6" s="712">
        <f>IF(C5="","",C5/C32)</f>
        <v>0.45674740484429066</v>
      </c>
      <c r="D6" s="684">
        <f>IF(D5="","",D5/D32)</f>
        <v>0.43564889606892837</v>
      </c>
      <c r="E6" s="684">
        <f>IF(E5="","",E5/E32)</f>
        <v>0.4654563792233989</v>
      </c>
      <c r="F6" s="684">
        <f aca="true" t="shared" si="0" ref="F6:O6">IF(F5="","",F5/F32)</f>
        <v>0.4351851851851852</v>
      </c>
      <c r="G6" s="684">
        <f t="shared" si="0"/>
        <v>0.4235602094240838</v>
      </c>
      <c r="H6" s="684">
        <f t="shared" si="0"/>
        <v>0.3782312925170068</v>
      </c>
      <c r="I6" s="684">
        <f t="shared" si="0"/>
        <v>0.34065006331785563</v>
      </c>
      <c r="J6" s="684">
        <f>IF(J5="","",J5/J32)</f>
        <v>0.5021354484441732</v>
      </c>
      <c r="K6" s="684">
        <f t="shared" si="0"/>
        <v>0.3753957485300769</v>
      </c>
      <c r="L6" s="684">
        <f t="shared" si="0"/>
        <v>0.44244105409153955</v>
      </c>
      <c r="M6" s="684">
        <f>IF(M5="","",M5/M32)</f>
        <v>0.43984331281477335</v>
      </c>
      <c r="N6" s="684">
        <f>IF(N5="","",N5/N32)</f>
        <v>0.41125290023201855</v>
      </c>
      <c r="O6" s="818">
        <f t="shared" si="0"/>
        <v>0.42122341591756196</v>
      </c>
      <c r="P6" s="285"/>
    </row>
    <row r="7" spans="1:16" ht="14.25">
      <c r="A7" s="22"/>
      <c r="B7" s="286" t="s">
        <v>22</v>
      </c>
      <c r="C7" s="713">
        <v>717</v>
      </c>
      <c r="D7" s="685">
        <v>715</v>
      </c>
      <c r="E7" s="685">
        <v>798</v>
      </c>
      <c r="F7" s="685">
        <v>726</v>
      </c>
      <c r="G7" s="685">
        <v>717</v>
      </c>
      <c r="H7" s="685">
        <v>724</v>
      </c>
      <c r="I7" s="685">
        <v>706</v>
      </c>
      <c r="J7" s="685">
        <v>743</v>
      </c>
      <c r="K7" s="685">
        <v>735</v>
      </c>
      <c r="L7" s="685">
        <v>555</v>
      </c>
      <c r="M7" s="685">
        <v>691</v>
      </c>
      <c r="N7" s="610">
        <v>617</v>
      </c>
      <c r="O7" s="819">
        <f>IF(O5="","",SUM(C7:N7))</f>
        <v>8444</v>
      </c>
      <c r="P7" s="275"/>
    </row>
    <row r="8" spans="1:16" s="246" customFormat="1" ht="14.25">
      <c r="A8" s="145"/>
      <c r="B8" s="253" t="s">
        <v>16</v>
      </c>
      <c r="C8" s="714">
        <f aca="true" t="shared" si="1" ref="C8:O8">IF(C7="","",C7/C5)</f>
        <v>0.9053030303030303</v>
      </c>
      <c r="D8" s="686">
        <f t="shared" si="1"/>
        <v>0.8838071693448702</v>
      </c>
      <c r="E8" s="686">
        <f t="shared" si="1"/>
        <v>0.8645720476706392</v>
      </c>
      <c r="F8" s="686">
        <f t="shared" si="1"/>
        <v>0.8581560283687943</v>
      </c>
      <c r="G8" s="686">
        <f t="shared" si="1"/>
        <v>0.8862793572311496</v>
      </c>
      <c r="H8" s="686">
        <f t="shared" si="1"/>
        <v>0.86810551558753</v>
      </c>
      <c r="I8" s="686">
        <f t="shared" si="1"/>
        <v>0.8748451053283767</v>
      </c>
      <c r="J8" s="686">
        <f t="shared" si="1"/>
        <v>0.9027946537059538</v>
      </c>
      <c r="K8" s="686">
        <f t="shared" si="1"/>
        <v>0.8855421686746988</v>
      </c>
      <c r="L8" s="686">
        <f t="shared" si="1"/>
        <v>0.8699059561128527</v>
      </c>
      <c r="M8" s="686">
        <f t="shared" si="1"/>
        <v>0.8791348600508906</v>
      </c>
      <c r="N8" s="686">
        <f t="shared" si="1"/>
        <v>0.8702397743300423</v>
      </c>
      <c r="O8" s="820">
        <f t="shared" si="1"/>
        <v>0.8790339371226317</v>
      </c>
      <c r="P8" s="285"/>
    </row>
    <row r="9" spans="1:16" ht="14.25">
      <c r="A9" s="22" t="s">
        <v>23</v>
      </c>
      <c r="B9" s="293" t="s">
        <v>18</v>
      </c>
      <c r="C9" s="715">
        <f aca="true" t="shared" si="2" ref="C9:J9">IF(C5="","",C5-C7)</f>
        <v>75</v>
      </c>
      <c r="D9" s="685">
        <v>94</v>
      </c>
      <c r="E9" s="687">
        <v>125</v>
      </c>
      <c r="F9" s="687">
        <f t="shared" si="2"/>
        <v>120</v>
      </c>
      <c r="G9" s="687">
        <f t="shared" si="2"/>
        <v>92</v>
      </c>
      <c r="H9" s="687">
        <f t="shared" si="2"/>
        <v>110</v>
      </c>
      <c r="I9" s="687">
        <f t="shared" si="2"/>
        <v>101</v>
      </c>
      <c r="J9" s="687">
        <f t="shared" si="2"/>
        <v>80</v>
      </c>
      <c r="K9" s="687">
        <f>IF(K5="","",K5-K7)</f>
        <v>95</v>
      </c>
      <c r="L9" s="687">
        <f>IF(L5="","",L5-L7)</f>
        <v>83</v>
      </c>
      <c r="M9" s="687">
        <f>IF(M5="","",M5-M7)</f>
        <v>95</v>
      </c>
      <c r="N9" s="687">
        <f>IF(N5="","",N5-N7)</f>
        <v>92</v>
      </c>
      <c r="O9" s="821">
        <f>IF(O5="","",SUM(C9:N9))</f>
        <v>1162</v>
      </c>
      <c r="P9" s="275"/>
    </row>
    <row r="10" spans="1:16" s="246" customFormat="1" ht="15" thickBot="1">
      <c r="A10" s="146"/>
      <c r="B10" s="297" t="s">
        <v>16</v>
      </c>
      <c r="C10" s="716">
        <f aca="true" t="shared" si="3" ref="C10:O10">IF(C9="","",C9/C5)</f>
        <v>0.0946969696969697</v>
      </c>
      <c r="D10" s="688">
        <f t="shared" si="3"/>
        <v>0.1161928306551298</v>
      </c>
      <c r="E10" s="688">
        <f t="shared" si="3"/>
        <v>0.13542795232936078</v>
      </c>
      <c r="F10" s="688">
        <f t="shared" si="3"/>
        <v>0.14184397163120568</v>
      </c>
      <c r="G10" s="688">
        <f t="shared" si="3"/>
        <v>0.11372064276885044</v>
      </c>
      <c r="H10" s="688">
        <f t="shared" si="3"/>
        <v>0.13189448441247004</v>
      </c>
      <c r="I10" s="688">
        <f t="shared" si="3"/>
        <v>0.1251548946716233</v>
      </c>
      <c r="J10" s="688">
        <f t="shared" si="3"/>
        <v>0.09720534629404617</v>
      </c>
      <c r="K10" s="688">
        <f t="shared" si="3"/>
        <v>0.1144578313253012</v>
      </c>
      <c r="L10" s="688">
        <f t="shared" si="3"/>
        <v>0.13009404388714735</v>
      </c>
      <c r="M10" s="688">
        <f t="shared" si="3"/>
        <v>0.12086513994910941</v>
      </c>
      <c r="N10" s="688">
        <f t="shared" si="3"/>
        <v>0.12976022566995768</v>
      </c>
      <c r="O10" s="822">
        <f t="shared" si="3"/>
        <v>0.12096606287736832</v>
      </c>
      <c r="P10" s="285"/>
    </row>
    <row r="11" spans="1:16" ht="15" thickTop="1">
      <c r="A11" s="22"/>
      <c r="B11" s="301" t="s">
        <v>20</v>
      </c>
      <c r="C11" s="717">
        <v>631</v>
      </c>
      <c r="D11" s="689">
        <v>735</v>
      </c>
      <c r="E11" s="689">
        <v>730</v>
      </c>
      <c r="F11" s="689">
        <v>840</v>
      </c>
      <c r="G11" s="689">
        <v>774</v>
      </c>
      <c r="H11" s="689">
        <v>1130</v>
      </c>
      <c r="I11" s="689">
        <v>1297</v>
      </c>
      <c r="J11" s="689">
        <v>582</v>
      </c>
      <c r="K11" s="689">
        <v>812</v>
      </c>
      <c r="L11" s="689">
        <v>537</v>
      </c>
      <c r="M11" s="689">
        <v>715</v>
      </c>
      <c r="N11" s="689">
        <v>734</v>
      </c>
      <c r="O11" s="823">
        <f>SUM(C11:N11)</f>
        <v>9517</v>
      </c>
      <c r="P11" s="275"/>
    </row>
    <row r="12" spans="1:16" s="246" customFormat="1" ht="14.25">
      <c r="A12" s="145" t="s">
        <v>24</v>
      </c>
      <c r="B12" s="253" t="s">
        <v>16</v>
      </c>
      <c r="C12" s="714">
        <f aca="true" t="shared" si="4" ref="C12:O12">IF(C11="","",C11/C32)</f>
        <v>0.36389850057670126</v>
      </c>
      <c r="D12" s="686">
        <f t="shared" si="4"/>
        <v>0.39579967689822293</v>
      </c>
      <c r="E12" s="686">
        <f t="shared" si="4"/>
        <v>0.3681290973272819</v>
      </c>
      <c r="F12" s="686">
        <f t="shared" si="4"/>
        <v>0.43209876543209874</v>
      </c>
      <c r="G12" s="686">
        <f t="shared" si="4"/>
        <v>0.40523560209424087</v>
      </c>
      <c r="H12" s="686">
        <f t="shared" si="4"/>
        <v>0.5124716553287982</v>
      </c>
      <c r="I12" s="686">
        <f t="shared" si="4"/>
        <v>0.5474883917264669</v>
      </c>
      <c r="J12" s="686">
        <f t="shared" si="4"/>
        <v>0.35509456985967053</v>
      </c>
      <c r="K12" s="686">
        <f t="shared" si="4"/>
        <v>0.3672546359113523</v>
      </c>
      <c r="L12" s="686">
        <f t="shared" si="4"/>
        <v>0.3723994452149792</v>
      </c>
      <c r="M12" s="686">
        <f t="shared" si="4"/>
        <v>0.40011191941801905</v>
      </c>
      <c r="N12" s="686">
        <f t="shared" si="4"/>
        <v>0.425754060324826</v>
      </c>
      <c r="O12" s="820">
        <f t="shared" si="4"/>
        <v>0.41732076299057225</v>
      </c>
      <c r="P12" s="285"/>
    </row>
    <row r="13" spans="1:16" ht="14.25">
      <c r="A13" s="22"/>
      <c r="B13" s="293" t="s">
        <v>22</v>
      </c>
      <c r="C13" s="715">
        <v>348</v>
      </c>
      <c r="D13" s="687">
        <v>428</v>
      </c>
      <c r="E13" s="687">
        <v>313</v>
      </c>
      <c r="F13" s="687">
        <v>430</v>
      </c>
      <c r="G13" s="687">
        <v>363</v>
      </c>
      <c r="H13" s="687">
        <v>672</v>
      </c>
      <c r="I13" s="687">
        <v>486</v>
      </c>
      <c r="J13" s="687">
        <v>328</v>
      </c>
      <c r="K13" s="687">
        <v>414</v>
      </c>
      <c r="L13" s="687">
        <v>227</v>
      </c>
      <c r="M13" s="687">
        <v>417</v>
      </c>
      <c r="N13" s="687">
        <v>387</v>
      </c>
      <c r="O13" s="821">
        <f>IF(O11="","",SUM(C13:N13))</f>
        <v>4813</v>
      </c>
      <c r="P13" s="275"/>
    </row>
    <row r="14" spans="1:16" s="246" customFormat="1" ht="14.25">
      <c r="A14" s="145"/>
      <c r="B14" s="250" t="s">
        <v>16</v>
      </c>
      <c r="C14" s="714">
        <f aca="true" t="shared" si="5" ref="C14:O14">IF(C13="","",C13/C11)</f>
        <v>0.5515055467511886</v>
      </c>
      <c r="D14" s="718">
        <f t="shared" si="5"/>
        <v>0.582312925170068</v>
      </c>
      <c r="E14" s="686">
        <f t="shared" si="5"/>
        <v>0.42876712328767125</v>
      </c>
      <c r="F14" s="686">
        <f t="shared" si="5"/>
        <v>0.5119047619047619</v>
      </c>
      <c r="G14" s="686">
        <f t="shared" si="5"/>
        <v>0.4689922480620155</v>
      </c>
      <c r="H14" s="686">
        <f t="shared" si="5"/>
        <v>0.5946902654867257</v>
      </c>
      <c r="I14" s="686">
        <f t="shared" si="5"/>
        <v>0.3747108712413261</v>
      </c>
      <c r="J14" s="686">
        <f t="shared" si="5"/>
        <v>0.563573883161512</v>
      </c>
      <c r="K14" s="686">
        <f t="shared" si="5"/>
        <v>0.5098522167487685</v>
      </c>
      <c r="L14" s="686">
        <f t="shared" si="5"/>
        <v>0.4227188081936685</v>
      </c>
      <c r="M14" s="686">
        <f t="shared" si="5"/>
        <v>0.5832167832167832</v>
      </c>
      <c r="N14" s="686">
        <f t="shared" si="5"/>
        <v>0.5272479564032697</v>
      </c>
      <c r="O14" s="824">
        <f t="shared" si="5"/>
        <v>0.5057265945150783</v>
      </c>
      <c r="P14" s="285"/>
    </row>
    <row r="15" spans="1:16" ht="14.25">
      <c r="A15" s="22" t="s">
        <v>23</v>
      </c>
      <c r="B15" s="286" t="s">
        <v>18</v>
      </c>
      <c r="C15" s="713">
        <f>IF(C11="","",C11-C13)</f>
        <v>283</v>
      </c>
      <c r="D15" s="719">
        <f>IF(D11="","",D11-D13)</f>
        <v>307</v>
      </c>
      <c r="E15" s="685">
        <f>IF(E11="","",E11-E13)</f>
        <v>417</v>
      </c>
      <c r="F15" s="685">
        <f aca="true" t="shared" si="6" ref="F15:N15">IF(F11="","",F11-F13)</f>
        <v>410</v>
      </c>
      <c r="G15" s="685">
        <f t="shared" si="6"/>
        <v>411</v>
      </c>
      <c r="H15" s="685">
        <f t="shared" si="6"/>
        <v>458</v>
      </c>
      <c r="I15" s="685">
        <f t="shared" si="6"/>
        <v>811</v>
      </c>
      <c r="J15" s="685">
        <f t="shared" si="6"/>
        <v>254</v>
      </c>
      <c r="K15" s="685">
        <f t="shared" si="6"/>
        <v>398</v>
      </c>
      <c r="L15" s="685">
        <f t="shared" si="6"/>
        <v>310</v>
      </c>
      <c r="M15" s="685">
        <f t="shared" si="6"/>
        <v>298</v>
      </c>
      <c r="N15" s="685">
        <f t="shared" si="6"/>
        <v>347</v>
      </c>
      <c r="O15" s="819">
        <f>IF(O11="","",SUM(C15:N15))</f>
        <v>4704</v>
      </c>
      <c r="P15" s="275"/>
    </row>
    <row r="16" spans="1:16" s="246" customFormat="1" ht="15" thickBot="1">
      <c r="A16" s="145"/>
      <c r="B16" s="308" t="s">
        <v>16</v>
      </c>
      <c r="C16" s="716">
        <f aca="true" t="shared" si="7" ref="C16:O16">IF(C15="","",C15/C11)</f>
        <v>0.44849445324881143</v>
      </c>
      <c r="D16" s="690">
        <f t="shared" si="7"/>
        <v>0.41768707482993195</v>
      </c>
      <c r="E16" s="690">
        <f t="shared" si="7"/>
        <v>0.5712328767123288</v>
      </c>
      <c r="F16" s="690">
        <f t="shared" si="7"/>
        <v>0.4880952380952381</v>
      </c>
      <c r="G16" s="690">
        <f t="shared" si="7"/>
        <v>0.5310077519379846</v>
      </c>
      <c r="H16" s="690">
        <f t="shared" si="7"/>
        <v>0.40530973451327434</v>
      </c>
      <c r="I16" s="690">
        <f t="shared" si="7"/>
        <v>0.6252891287586738</v>
      </c>
      <c r="J16" s="690">
        <f t="shared" si="7"/>
        <v>0.436426116838488</v>
      </c>
      <c r="K16" s="690">
        <f t="shared" si="7"/>
        <v>0.49014778325123154</v>
      </c>
      <c r="L16" s="690">
        <f t="shared" si="7"/>
        <v>0.5772811918063314</v>
      </c>
      <c r="M16" s="690">
        <f t="shared" si="7"/>
        <v>0.4167832167832168</v>
      </c>
      <c r="N16" s="690">
        <f t="shared" si="7"/>
        <v>0.47275204359673023</v>
      </c>
      <c r="O16" s="825">
        <f t="shared" si="7"/>
        <v>0.4942734054849217</v>
      </c>
      <c r="P16" s="285"/>
    </row>
    <row r="17" spans="1:16" ht="15" thickTop="1">
      <c r="A17" s="23"/>
      <c r="B17" s="311" t="s">
        <v>20</v>
      </c>
      <c r="C17" s="720">
        <v>2</v>
      </c>
      <c r="D17" s="691">
        <v>2</v>
      </c>
      <c r="E17" s="691">
        <v>0</v>
      </c>
      <c r="F17" s="691">
        <v>1</v>
      </c>
      <c r="G17" s="691">
        <v>97</v>
      </c>
      <c r="H17" s="691">
        <v>1</v>
      </c>
      <c r="I17" s="691">
        <v>2</v>
      </c>
      <c r="J17" s="691">
        <v>8</v>
      </c>
      <c r="K17" s="691">
        <v>8</v>
      </c>
      <c r="L17" s="691">
        <v>2</v>
      </c>
      <c r="M17" s="691">
        <v>75</v>
      </c>
      <c r="N17" s="692">
        <v>16</v>
      </c>
      <c r="O17" s="821">
        <f>SUM(C17:N17)</f>
        <v>214</v>
      </c>
      <c r="P17" s="275"/>
    </row>
    <row r="18" spans="1:16" s="246" customFormat="1" ht="14.25">
      <c r="A18" s="147" t="s">
        <v>25</v>
      </c>
      <c r="B18" s="315" t="s">
        <v>16</v>
      </c>
      <c r="C18" s="714">
        <f aca="true" t="shared" si="8" ref="C18:O18">IF(C17="","",C17/C32)</f>
        <v>0.0011534025374855825</v>
      </c>
      <c r="D18" s="686">
        <f t="shared" si="8"/>
        <v>0.0010770059235325794</v>
      </c>
      <c r="E18" s="686">
        <f t="shared" si="8"/>
        <v>0</v>
      </c>
      <c r="F18" s="686">
        <f t="shared" si="8"/>
        <v>0.00051440329218107</v>
      </c>
      <c r="G18" s="686">
        <f t="shared" si="8"/>
        <v>0.050785340314136125</v>
      </c>
      <c r="H18" s="686">
        <f t="shared" si="8"/>
        <v>0.00045351473922902497</v>
      </c>
      <c r="I18" s="686">
        <f t="shared" si="8"/>
        <v>0.0008442380751371887</v>
      </c>
      <c r="J18" s="686">
        <f t="shared" si="8"/>
        <v>0.004881025015253203</v>
      </c>
      <c r="K18" s="686">
        <f t="shared" si="8"/>
        <v>0.003618272274988693</v>
      </c>
      <c r="L18" s="686">
        <f t="shared" si="8"/>
        <v>0.0013869625520110957</v>
      </c>
      <c r="M18" s="686">
        <f t="shared" si="8"/>
        <v>0.041969781757134866</v>
      </c>
      <c r="N18" s="693">
        <f t="shared" si="8"/>
        <v>0.009280742459396751</v>
      </c>
      <c r="O18" s="826">
        <f t="shared" si="8"/>
        <v>0.009383907037930279</v>
      </c>
      <c r="P18" s="285"/>
    </row>
    <row r="19" spans="1:16" ht="14.25">
      <c r="A19" s="24"/>
      <c r="B19" s="317" t="s">
        <v>22</v>
      </c>
      <c r="C19" s="713">
        <v>2</v>
      </c>
      <c r="D19" s="685">
        <v>1</v>
      </c>
      <c r="E19" s="685">
        <v>0</v>
      </c>
      <c r="F19" s="685">
        <v>1</v>
      </c>
      <c r="G19" s="685">
        <v>11</v>
      </c>
      <c r="H19" s="685">
        <v>1</v>
      </c>
      <c r="I19" s="685">
        <v>2</v>
      </c>
      <c r="J19" s="685">
        <v>8</v>
      </c>
      <c r="K19" s="685">
        <v>8</v>
      </c>
      <c r="L19" s="685">
        <v>1</v>
      </c>
      <c r="M19" s="685">
        <v>25</v>
      </c>
      <c r="N19" s="694">
        <v>16</v>
      </c>
      <c r="O19" s="819">
        <f>IF(O15="","",SUM(C19:N19))</f>
        <v>76</v>
      </c>
      <c r="P19" s="275"/>
    </row>
    <row r="20" spans="1:16" s="246" customFormat="1" ht="14.25">
      <c r="A20" s="147"/>
      <c r="B20" s="318" t="s">
        <v>16</v>
      </c>
      <c r="C20" s="712">
        <f>IF(C19="","",C19/C17)</f>
        <v>1</v>
      </c>
      <c r="D20" s="695">
        <f>IF(D19="","",D19/D17)</f>
        <v>0.5</v>
      </c>
      <c r="E20" s="695">
        <v>0</v>
      </c>
      <c r="F20" s="695">
        <f aca="true" t="shared" si="9" ref="F20:N20">IF(F19="","",F19/F17)</f>
        <v>1</v>
      </c>
      <c r="G20" s="695">
        <f t="shared" si="9"/>
        <v>0.1134020618556701</v>
      </c>
      <c r="H20" s="695">
        <f t="shared" si="9"/>
        <v>1</v>
      </c>
      <c r="I20" s="695">
        <f t="shared" si="9"/>
        <v>1</v>
      </c>
      <c r="J20" s="695">
        <f t="shared" si="9"/>
        <v>1</v>
      </c>
      <c r="K20" s="695">
        <f t="shared" si="9"/>
        <v>1</v>
      </c>
      <c r="L20" s="695">
        <f>IF(L17=0,"",IF(L19="","",L19/L17))</f>
        <v>0.5</v>
      </c>
      <c r="M20" s="695">
        <f t="shared" si="9"/>
        <v>0.3333333333333333</v>
      </c>
      <c r="N20" s="696">
        <f t="shared" si="9"/>
        <v>1</v>
      </c>
      <c r="O20" s="820">
        <f>IF(O19="","",O19/O17)</f>
        <v>0.35514018691588783</v>
      </c>
      <c r="P20" s="285"/>
    </row>
    <row r="21" spans="1:16" ht="14.25">
      <c r="A21" s="24" t="s">
        <v>26</v>
      </c>
      <c r="B21" s="320" t="s">
        <v>18</v>
      </c>
      <c r="C21" s="721">
        <f>IF(C17="","",C17-C19)</f>
        <v>0</v>
      </c>
      <c r="D21" s="697">
        <f>IF(D17="","",D17-D19)</f>
        <v>1</v>
      </c>
      <c r="E21" s="697">
        <f>IF(E17="","",E17-E19)</f>
        <v>0</v>
      </c>
      <c r="F21" s="697">
        <f>IF(F17="","",F17-F19)</f>
        <v>0</v>
      </c>
      <c r="G21" s="697">
        <f aca="true" t="shared" si="10" ref="G21:N21">IF(G17="","",G17-G19)</f>
        <v>86</v>
      </c>
      <c r="H21" s="697">
        <f t="shared" si="10"/>
        <v>0</v>
      </c>
      <c r="I21" s="697">
        <f t="shared" si="10"/>
        <v>0</v>
      </c>
      <c r="J21" s="697">
        <f t="shared" si="10"/>
        <v>0</v>
      </c>
      <c r="K21" s="697">
        <f t="shared" si="10"/>
        <v>0</v>
      </c>
      <c r="L21" s="697">
        <f t="shared" si="10"/>
        <v>1</v>
      </c>
      <c r="M21" s="697">
        <f t="shared" si="10"/>
        <v>50</v>
      </c>
      <c r="N21" s="698">
        <f t="shared" si="10"/>
        <v>0</v>
      </c>
      <c r="O21" s="827">
        <f>IF(O17="","",SUM(C21:N21))</f>
        <v>138</v>
      </c>
      <c r="P21" s="275"/>
    </row>
    <row r="22" spans="1:16" s="246" customFormat="1" ht="15" thickBot="1">
      <c r="A22" s="148"/>
      <c r="B22" s="322" t="s">
        <v>16</v>
      </c>
      <c r="C22" s="716">
        <f>IF(C17="","",C21/C17)</f>
        <v>0</v>
      </c>
      <c r="D22" s="690">
        <f>IF(D17="","",D21/D17)</f>
        <v>0.5</v>
      </c>
      <c r="E22" s="690">
        <v>0</v>
      </c>
      <c r="F22" s="690">
        <f aca="true" t="shared" si="11" ref="F22:N22">IF(F17="","",F21/F17)</f>
        <v>0</v>
      </c>
      <c r="G22" s="690">
        <f t="shared" si="11"/>
        <v>0.8865979381443299</v>
      </c>
      <c r="H22" s="690">
        <f t="shared" si="11"/>
        <v>0</v>
      </c>
      <c r="I22" s="690">
        <f>IF(I17="","",I21/I17)</f>
        <v>0</v>
      </c>
      <c r="J22" s="690">
        <f>IF(J17="","",J21/J17)</f>
        <v>0</v>
      </c>
      <c r="K22" s="690">
        <f t="shared" si="11"/>
        <v>0</v>
      </c>
      <c r="L22" s="690">
        <f>IF(L17=0,"",IF(L17="","",L21/L17))</f>
        <v>0.5</v>
      </c>
      <c r="M22" s="690">
        <f t="shared" si="11"/>
        <v>0.6666666666666666</v>
      </c>
      <c r="N22" s="699">
        <f t="shared" si="11"/>
        <v>0</v>
      </c>
      <c r="O22" s="826">
        <f>IF(O21="","",O21/O17)</f>
        <v>0.6448598130841121</v>
      </c>
      <c r="P22" s="285"/>
    </row>
    <row r="23" spans="1:16" ht="15" thickTop="1">
      <c r="A23" s="24"/>
      <c r="B23" s="324" t="s">
        <v>20</v>
      </c>
      <c r="C23" s="711">
        <v>309</v>
      </c>
      <c r="D23" s="683">
        <v>311</v>
      </c>
      <c r="E23" s="683">
        <v>330</v>
      </c>
      <c r="F23" s="683">
        <v>257</v>
      </c>
      <c r="G23" s="683">
        <v>230</v>
      </c>
      <c r="H23" s="683">
        <v>240</v>
      </c>
      <c r="I23" s="683">
        <v>263</v>
      </c>
      <c r="J23" s="683">
        <v>226</v>
      </c>
      <c r="K23" s="683">
        <v>561</v>
      </c>
      <c r="L23" s="683">
        <v>265</v>
      </c>
      <c r="M23" s="683">
        <v>211</v>
      </c>
      <c r="N23" s="700">
        <v>265</v>
      </c>
      <c r="O23" s="828">
        <f>SUM(C23:N23)</f>
        <v>3468</v>
      </c>
      <c r="P23" s="275"/>
    </row>
    <row r="24" spans="1:16" ht="14.25">
      <c r="A24" s="24"/>
      <c r="B24" s="325" t="s">
        <v>27</v>
      </c>
      <c r="C24" s="717">
        <v>109</v>
      </c>
      <c r="D24" s="689">
        <v>50</v>
      </c>
      <c r="E24" s="689">
        <v>0</v>
      </c>
      <c r="F24" s="689">
        <v>0</v>
      </c>
      <c r="G24" s="689">
        <v>0</v>
      </c>
      <c r="H24" s="689">
        <v>0</v>
      </c>
      <c r="I24" s="689">
        <v>0</v>
      </c>
      <c r="J24" s="689">
        <v>0</v>
      </c>
      <c r="K24" s="689">
        <v>324</v>
      </c>
      <c r="L24" s="689">
        <v>47</v>
      </c>
      <c r="M24" s="689">
        <v>0</v>
      </c>
      <c r="N24" s="701">
        <v>0</v>
      </c>
      <c r="O24" s="821">
        <f>SUM(C24:N24)</f>
        <v>530</v>
      </c>
      <c r="P24" s="275"/>
    </row>
    <row r="25" spans="1:16" s="246" customFormat="1" ht="14.25">
      <c r="A25" s="145" t="s">
        <v>28</v>
      </c>
      <c r="B25" s="253" t="s">
        <v>16</v>
      </c>
      <c r="C25" s="712">
        <f>IF(C23="","",C23/C32)</f>
        <v>0.1782006920415225</v>
      </c>
      <c r="D25" s="695">
        <f>IF(D23="","",D23/D32)</f>
        <v>0.1674744211093161</v>
      </c>
      <c r="E25" s="695">
        <f>IF(E23="","",E23/E32)</f>
        <v>0.1664145234493192</v>
      </c>
      <c r="F25" s="695">
        <f>IF(F23="","",F23/F32)</f>
        <v>0.13220164609053497</v>
      </c>
      <c r="G25" s="695">
        <f aca="true" t="shared" si="12" ref="G25:N25">IF(G23="","",G23/G32)</f>
        <v>0.12041884816753927</v>
      </c>
      <c r="H25" s="695">
        <f t="shared" si="12"/>
        <v>0.10884353741496598</v>
      </c>
      <c r="I25" s="695">
        <f t="shared" si="12"/>
        <v>0.11101730688054032</v>
      </c>
      <c r="J25" s="695">
        <f t="shared" si="12"/>
        <v>0.13788895668090298</v>
      </c>
      <c r="K25" s="695">
        <f t="shared" si="12"/>
        <v>0.2537313432835821</v>
      </c>
      <c r="L25" s="695">
        <f t="shared" si="12"/>
        <v>0.18377253814147018</v>
      </c>
      <c r="M25" s="695">
        <f t="shared" si="12"/>
        <v>0.11807498601007274</v>
      </c>
      <c r="N25" s="693">
        <f t="shared" si="12"/>
        <v>0.1537122969837587</v>
      </c>
      <c r="O25" s="820">
        <f>IF(O23="","",O23/O32)</f>
        <v>0.15207191405393555</v>
      </c>
      <c r="P25" s="285"/>
    </row>
    <row r="26" spans="1:16" ht="14.25">
      <c r="A26" s="24"/>
      <c r="B26" s="317" t="s">
        <v>22</v>
      </c>
      <c r="C26" s="713">
        <v>178</v>
      </c>
      <c r="D26" s="685">
        <v>243</v>
      </c>
      <c r="E26" s="685">
        <v>320</v>
      </c>
      <c r="F26" s="685">
        <v>246</v>
      </c>
      <c r="G26" s="685">
        <v>216</v>
      </c>
      <c r="H26" s="685">
        <v>219</v>
      </c>
      <c r="I26" s="685">
        <v>253</v>
      </c>
      <c r="J26" s="685">
        <v>197</v>
      </c>
      <c r="K26" s="685">
        <v>230</v>
      </c>
      <c r="L26" s="685">
        <v>209</v>
      </c>
      <c r="M26" s="685">
        <v>190</v>
      </c>
      <c r="N26" s="694">
        <v>252</v>
      </c>
      <c r="O26" s="827">
        <f>IF(O23="","",SUM(C26:N26))</f>
        <v>2753</v>
      </c>
      <c r="P26" s="275"/>
    </row>
    <row r="27" spans="1:16" ht="14.25">
      <c r="A27" s="24"/>
      <c r="B27" s="328" t="s">
        <v>27</v>
      </c>
      <c r="C27" s="722">
        <v>0</v>
      </c>
      <c r="D27" s="702">
        <v>0</v>
      </c>
      <c r="E27" s="702">
        <v>0</v>
      </c>
      <c r="F27" s="702">
        <v>0</v>
      </c>
      <c r="G27" s="702">
        <v>0</v>
      </c>
      <c r="H27" s="702">
        <v>0</v>
      </c>
      <c r="I27" s="702">
        <v>0</v>
      </c>
      <c r="J27" s="702">
        <v>0</v>
      </c>
      <c r="K27" s="702">
        <v>0</v>
      </c>
      <c r="L27" s="702">
        <v>0</v>
      </c>
      <c r="M27" s="702">
        <v>0</v>
      </c>
      <c r="N27" s="703">
        <v>0</v>
      </c>
      <c r="O27" s="829">
        <f>IF(O26="","",SUM(C27:N27))</f>
        <v>0</v>
      </c>
      <c r="P27" s="275"/>
    </row>
    <row r="28" spans="1:16" s="246" customFormat="1" ht="14.25">
      <c r="A28" s="145"/>
      <c r="B28" s="250" t="s">
        <v>16</v>
      </c>
      <c r="C28" s="714">
        <f>IF(C26="","",C26/C23)</f>
        <v>0.5760517799352751</v>
      </c>
      <c r="D28" s="686">
        <f>IF(D26="","",D26/D23)</f>
        <v>0.7813504823151125</v>
      </c>
      <c r="E28" s="686">
        <f>IF(E26="","",E26/E23)</f>
        <v>0.9696969696969697</v>
      </c>
      <c r="F28" s="686">
        <f aca="true" t="shared" si="13" ref="F28:N28">IF(F26="","",F26/F23)</f>
        <v>0.9571984435797666</v>
      </c>
      <c r="G28" s="686">
        <f t="shared" si="13"/>
        <v>0.9391304347826087</v>
      </c>
      <c r="H28" s="686">
        <f t="shared" si="13"/>
        <v>0.9125</v>
      </c>
      <c r="I28" s="686">
        <f t="shared" si="13"/>
        <v>0.9619771863117871</v>
      </c>
      <c r="J28" s="686">
        <f t="shared" si="13"/>
        <v>0.8716814159292036</v>
      </c>
      <c r="K28" s="686">
        <f t="shared" si="13"/>
        <v>0.40998217468805703</v>
      </c>
      <c r="L28" s="686">
        <f t="shared" si="13"/>
        <v>0.7886792452830189</v>
      </c>
      <c r="M28" s="686">
        <f t="shared" si="13"/>
        <v>0.9004739336492891</v>
      </c>
      <c r="N28" s="693">
        <f t="shared" si="13"/>
        <v>0.9509433962264151</v>
      </c>
      <c r="O28" s="824">
        <f>IF(O23="","",O26/O23)</f>
        <v>0.7938292964244521</v>
      </c>
      <c r="P28" s="285"/>
    </row>
    <row r="29" spans="1:16" ht="14.25">
      <c r="A29" s="24" t="s">
        <v>29</v>
      </c>
      <c r="B29" s="317" t="s">
        <v>18</v>
      </c>
      <c r="C29" s="713">
        <f aca="true" t="shared" si="14" ref="C29:N30">IF(C23="","",C23-C26)</f>
        <v>131</v>
      </c>
      <c r="D29" s="719">
        <f t="shared" si="14"/>
        <v>68</v>
      </c>
      <c r="E29" s="685">
        <f t="shared" si="14"/>
        <v>10</v>
      </c>
      <c r="F29" s="685">
        <f t="shared" si="14"/>
        <v>11</v>
      </c>
      <c r="G29" s="685">
        <f t="shared" si="14"/>
        <v>14</v>
      </c>
      <c r="H29" s="685">
        <f t="shared" si="14"/>
        <v>21</v>
      </c>
      <c r="I29" s="719">
        <f t="shared" si="14"/>
        <v>10</v>
      </c>
      <c r="J29" s="719">
        <f>IF(J23="","",J23-J26)</f>
        <v>29</v>
      </c>
      <c r="K29" s="685">
        <f t="shared" si="14"/>
        <v>331</v>
      </c>
      <c r="L29" s="685">
        <f t="shared" si="14"/>
        <v>56</v>
      </c>
      <c r="M29" s="685">
        <f t="shared" si="14"/>
        <v>21</v>
      </c>
      <c r="N29" s="694">
        <f t="shared" si="14"/>
        <v>13</v>
      </c>
      <c r="O29" s="830">
        <f>IF(O23="","",SUM(C29:N29))</f>
        <v>715</v>
      </c>
      <c r="P29" s="275"/>
    </row>
    <row r="30" spans="1:16" ht="14.25">
      <c r="A30" s="24"/>
      <c r="B30" s="325" t="s">
        <v>27</v>
      </c>
      <c r="C30" s="723">
        <f t="shared" si="14"/>
        <v>109</v>
      </c>
      <c r="D30" s="724">
        <f t="shared" si="14"/>
        <v>50</v>
      </c>
      <c r="E30" s="689">
        <v>0</v>
      </c>
      <c r="F30" s="689">
        <f>IF(F24="","",F24-F27)</f>
        <v>0</v>
      </c>
      <c r="G30" s="689">
        <f>IF(G24="","",G24-G27)</f>
        <v>0</v>
      </c>
      <c r="H30" s="689">
        <f>IF(H24="","",H24-H27)</f>
        <v>0</v>
      </c>
      <c r="I30" s="725">
        <v>0</v>
      </c>
      <c r="J30" s="725">
        <f>IF(J24="","",J24-J27)</f>
        <v>0</v>
      </c>
      <c r="K30" s="689">
        <v>324</v>
      </c>
      <c r="L30" s="689">
        <f t="shared" si="14"/>
        <v>47</v>
      </c>
      <c r="M30" s="689">
        <v>0</v>
      </c>
      <c r="N30" s="701">
        <f t="shared" si="14"/>
        <v>0</v>
      </c>
      <c r="O30" s="821">
        <f>IF(O29="","",SUM(C30:N30))</f>
        <v>530</v>
      </c>
      <c r="P30" s="275"/>
    </row>
    <row r="31" spans="1:16" s="246" customFormat="1" ht="15" thickBot="1">
      <c r="A31" s="146"/>
      <c r="B31" s="331" t="s">
        <v>30</v>
      </c>
      <c r="C31" s="726">
        <f>IF(C29="","",C29/C23)</f>
        <v>0.42394822006472493</v>
      </c>
      <c r="D31" s="704">
        <f>IF(D29="","",D29/D23)</f>
        <v>0.21864951768488747</v>
      </c>
      <c r="E31" s="704">
        <f>IF(E29="","",E29/E23)</f>
        <v>0.030303030303030304</v>
      </c>
      <c r="F31" s="704">
        <f aca="true" t="shared" si="15" ref="F31:K31">IF(F29="","",F29/F23)</f>
        <v>0.042801556420233464</v>
      </c>
      <c r="G31" s="704">
        <f t="shared" si="15"/>
        <v>0.06086956521739131</v>
      </c>
      <c r="H31" s="727">
        <f t="shared" si="15"/>
        <v>0.0875</v>
      </c>
      <c r="I31" s="704">
        <f t="shared" si="15"/>
        <v>0.03802281368821293</v>
      </c>
      <c r="J31" s="704">
        <f>IF(J29="","",J29/J23)</f>
        <v>0.12831858407079647</v>
      </c>
      <c r="K31" s="704">
        <f t="shared" si="15"/>
        <v>0.5900178253119429</v>
      </c>
      <c r="L31" s="704">
        <f>IF(L29="","",L29/L23)</f>
        <v>0.21132075471698114</v>
      </c>
      <c r="M31" s="704">
        <f>IF(M29="","",M29/M23)</f>
        <v>0.0995260663507109</v>
      </c>
      <c r="N31" s="705">
        <f>IF(N29="","",N29/N23)</f>
        <v>0.04905660377358491</v>
      </c>
      <c r="O31" s="831">
        <f>IF(O29="","",O29/O23)</f>
        <v>0.20617070357554787</v>
      </c>
      <c r="P31" s="285"/>
    </row>
    <row r="32" spans="1:16" ht="15" thickTop="1">
      <c r="A32" s="22"/>
      <c r="B32" s="336" t="s">
        <v>20</v>
      </c>
      <c r="C32" s="728">
        <f>IF(C23="","",C5+C11+C17+C23)</f>
        <v>1734</v>
      </c>
      <c r="D32" s="729">
        <f>IF(D23="","",D5+D11+D17+D23)</f>
        <v>1857</v>
      </c>
      <c r="E32" s="729">
        <f>IF(E23="","",E5+E11+E17+E23)</f>
        <v>1983</v>
      </c>
      <c r="F32" s="706">
        <f aca="true" t="shared" si="16" ref="F32:L32">IF(F23="","",F5+F11+F17+F23)</f>
        <v>1944</v>
      </c>
      <c r="G32" s="706">
        <f t="shared" si="16"/>
        <v>1910</v>
      </c>
      <c r="H32" s="706">
        <f t="shared" si="16"/>
        <v>2205</v>
      </c>
      <c r="I32" s="706">
        <f t="shared" si="16"/>
        <v>2369</v>
      </c>
      <c r="J32" s="706">
        <f t="shared" si="16"/>
        <v>1639</v>
      </c>
      <c r="K32" s="706">
        <f t="shared" si="16"/>
        <v>2211</v>
      </c>
      <c r="L32" s="706">
        <f t="shared" si="16"/>
        <v>1442</v>
      </c>
      <c r="M32" s="706">
        <f>IF(M23="","",M5+M11+M17+M23)</f>
        <v>1787</v>
      </c>
      <c r="N32" s="707">
        <f>IF(N23="","",N5+N11+N17+N23)</f>
        <v>1724</v>
      </c>
      <c r="O32" s="832">
        <f>SUM(C32:N32)</f>
        <v>22805</v>
      </c>
      <c r="P32" s="275"/>
    </row>
    <row r="33" spans="1:16" ht="14.25">
      <c r="A33" s="22" t="s">
        <v>31</v>
      </c>
      <c r="B33" s="293" t="s">
        <v>22</v>
      </c>
      <c r="C33" s="715">
        <f>IF(C26="","",C7+C13+C19+C26)</f>
        <v>1245</v>
      </c>
      <c r="D33" s="730">
        <f>IF(D26="","",D7+D13+D19+D26)</f>
        <v>1387</v>
      </c>
      <c r="E33" s="687">
        <f>IF(E26="","",E7+E13+E19+E26)</f>
        <v>1431</v>
      </c>
      <c r="F33" s="687">
        <f aca="true" t="shared" si="17" ref="F33:M33">IF(F26="","",F7+F13+F19+F26)</f>
        <v>1403</v>
      </c>
      <c r="G33" s="687">
        <f t="shared" si="17"/>
        <v>1307</v>
      </c>
      <c r="H33" s="687">
        <f t="shared" si="17"/>
        <v>1616</v>
      </c>
      <c r="I33" s="687">
        <f t="shared" si="17"/>
        <v>1447</v>
      </c>
      <c r="J33" s="687">
        <f t="shared" si="17"/>
        <v>1276</v>
      </c>
      <c r="K33" s="687">
        <f t="shared" si="17"/>
        <v>1387</v>
      </c>
      <c r="L33" s="687">
        <f t="shared" si="17"/>
        <v>992</v>
      </c>
      <c r="M33" s="687">
        <f t="shared" si="17"/>
        <v>1323</v>
      </c>
      <c r="N33" s="708">
        <f>IF(N26="","",N7+N13+N19+N26)</f>
        <v>1272</v>
      </c>
      <c r="O33" s="833">
        <f>SUM(C33:N33)</f>
        <v>16086</v>
      </c>
      <c r="P33" s="179"/>
    </row>
    <row r="34" spans="1:16" s="246" customFormat="1" ht="14.25">
      <c r="A34" s="145"/>
      <c r="B34" s="250" t="s">
        <v>16</v>
      </c>
      <c r="C34" s="714">
        <f aca="true" t="shared" si="18" ref="C34:O34">IF(C33="","",C33/C32)</f>
        <v>0.7179930795847751</v>
      </c>
      <c r="D34" s="718">
        <f t="shared" si="18"/>
        <v>0.7469036079698438</v>
      </c>
      <c r="E34" s="686">
        <f t="shared" si="18"/>
        <v>0.7216338880484114</v>
      </c>
      <c r="F34" s="686">
        <f t="shared" si="18"/>
        <v>0.7217078189300411</v>
      </c>
      <c r="G34" s="686">
        <f t="shared" si="18"/>
        <v>0.6842931937172775</v>
      </c>
      <c r="H34" s="686">
        <f t="shared" si="18"/>
        <v>0.7328798185941043</v>
      </c>
      <c r="I34" s="686">
        <f t="shared" si="18"/>
        <v>0.610806247361756</v>
      </c>
      <c r="J34" s="686">
        <f t="shared" si="18"/>
        <v>0.7785234899328859</v>
      </c>
      <c r="K34" s="686">
        <f t="shared" si="18"/>
        <v>0.6273179556761647</v>
      </c>
      <c r="L34" s="686">
        <f t="shared" si="18"/>
        <v>0.6879334257975035</v>
      </c>
      <c r="M34" s="686">
        <f t="shared" si="18"/>
        <v>0.7403469501958589</v>
      </c>
      <c r="N34" s="693">
        <f>IF(N33="","",N33/N32)</f>
        <v>0.7378190255220418</v>
      </c>
      <c r="O34" s="824">
        <f t="shared" si="18"/>
        <v>0.7053716290287217</v>
      </c>
      <c r="P34" s="340"/>
    </row>
    <row r="35" spans="1:16" ht="14.25">
      <c r="A35" s="24" t="s">
        <v>13</v>
      </c>
      <c r="B35" s="491" t="s">
        <v>18</v>
      </c>
      <c r="C35" s="713">
        <f>IF(C29="","",C29+C21+C15+C9)</f>
        <v>489</v>
      </c>
      <c r="D35" s="719">
        <f>IF(D29="","",D29+D21+D15+D9)</f>
        <v>470</v>
      </c>
      <c r="E35" s="685">
        <f>IF(E29="","",E29+E21+E15+E9)</f>
        <v>552</v>
      </c>
      <c r="F35" s="685">
        <f aca="true" t="shared" si="19" ref="F35:M35">IF(F29="","",F29+F21+F15+F9)</f>
        <v>541</v>
      </c>
      <c r="G35" s="685">
        <f t="shared" si="19"/>
        <v>603</v>
      </c>
      <c r="H35" s="685">
        <f t="shared" si="19"/>
        <v>589</v>
      </c>
      <c r="I35" s="685">
        <f t="shared" si="19"/>
        <v>922</v>
      </c>
      <c r="J35" s="685">
        <f t="shared" si="19"/>
        <v>363</v>
      </c>
      <c r="K35" s="685">
        <f t="shared" si="19"/>
        <v>824</v>
      </c>
      <c r="L35" s="685">
        <f t="shared" si="19"/>
        <v>450</v>
      </c>
      <c r="M35" s="685">
        <f t="shared" si="19"/>
        <v>464</v>
      </c>
      <c r="N35" s="694">
        <f>IF(N29="","",N29+N21+N15+N9)</f>
        <v>452</v>
      </c>
      <c r="O35" s="834">
        <f>SUM(C35:N35)</f>
        <v>6719</v>
      </c>
      <c r="P35" s="275"/>
    </row>
    <row r="36" spans="1:16" s="246" customFormat="1" ht="15" thickBot="1">
      <c r="A36" s="149"/>
      <c r="B36" s="260" t="s">
        <v>16</v>
      </c>
      <c r="C36" s="731">
        <f aca="true" t="shared" si="20" ref="C36:O36">IF(C35="","",C35/C32)</f>
        <v>0.2820069204152249</v>
      </c>
      <c r="D36" s="732">
        <f t="shared" si="20"/>
        <v>0.25309639203015616</v>
      </c>
      <c r="E36" s="709">
        <f t="shared" si="20"/>
        <v>0.2783661119515885</v>
      </c>
      <c r="F36" s="709">
        <f t="shared" si="20"/>
        <v>0.27829218106995884</v>
      </c>
      <c r="G36" s="709">
        <f t="shared" si="20"/>
        <v>0.3157068062827225</v>
      </c>
      <c r="H36" s="709">
        <f t="shared" si="20"/>
        <v>0.2671201814058957</v>
      </c>
      <c r="I36" s="709">
        <f t="shared" si="20"/>
        <v>0.38919375263824396</v>
      </c>
      <c r="J36" s="709">
        <f t="shared" si="20"/>
        <v>0.2214765100671141</v>
      </c>
      <c r="K36" s="709">
        <f t="shared" si="20"/>
        <v>0.3726820443238354</v>
      </c>
      <c r="L36" s="709">
        <f t="shared" si="20"/>
        <v>0.3120665742024965</v>
      </c>
      <c r="M36" s="709">
        <f t="shared" si="20"/>
        <v>0.259653049804141</v>
      </c>
      <c r="N36" s="710">
        <f>IF(N35="","",N35/N32)</f>
        <v>0.26218097447795824</v>
      </c>
      <c r="O36" s="835">
        <f t="shared" si="20"/>
        <v>0.29462837097127825</v>
      </c>
      <c r="P36" s="340"/>
    </row>
    <row r="37" spans="1:16" ht="15" thickTop="1">
      <c r="A37" s="12"/>
      <c r="B37" s="275"/>
      <c r="C37" s="275"/>
      <c r="D37" s="275"/>
      <c r="E37" s="275"/>
      <c r="F37" s="275"/>
      <c r="G37" s="275"/>
      <c r="H37" s="275"/>
      <c r="I37" s="275"/>
      <c r="J37" s="275"/>
      <c r="K37" s="275"/>
      <c r="L37" s="275"/>
      <c r="M37" s="275"/>
      <c r="N37" s="275" t="s">
        <v>32</v>
      </c>
      <c r="O37" s="275"/>
      <c r="P37" s="275"/>
    </row>
    <row r="38" spans="1:16" ht="14.25">
      <c r="A38" s="12"/>
      <c r="B38" s="275"/>
      <c r="C38" s="275"/>
      <c r="D38" s="275"/>
      <c r="E38" s="275"/>
      <c r="F38" s="275"/>
      <c r="G38" s="275"/>
      <c r="H38" s="275"/>
      <c r="I38" s="478"/>
      <c r="J38" s="275"/>
      <c r="K38" s="275"/>
      <c r="L38" s="275"/>
      <c r="M38" s="275"/>
      <c r="N38" s="275"/>
      <c r="O38" s="621" t="s">
        <v>161</v>
      </c>
      <c r="P38" s="275"/>
    </row>
    <row r="39" spans="1:16" ht="13.5">
      <c r="A39" s="275"/>
      <c r="B39" s="275"/>
      <c r="C39" s="275"/>
      <c r="D39" s="275"/>
      <c r="E39" s="275"/>
      <c r="F39" s="275"/>
      <c r="G39" s="275"/>
      <c r="H39" s="275"/>
      <c r="I39" s="275"/>
      <c r="J39" s="275"/>
      <c r="K39" s="275"/>
      <c r="L39" s="275"/>
      <c r="M39" s="275"/>
      <c r="N39" s="275"/>
      <c r="O39" s="275"/>
      <c r="P39" s="275"/>
    </row>
    <row r="40" spans="1:16" ht="17.25">
      <c r="A40" s="12"/>
      <c r="B40" s="275"/>
      <c r="C40" s="275"/>
      <c r="D40" s="275"/>
      <c r="E40" s="893" t="s">
        <v>33</v>
      </c>
      <c r="F40" s="893"/>
      <c r="G40" s="893"/>
      <c r="H40" s="893"/>
      <c r="I40" s="893"/>
      <c r="J40" s="893"/>
      <c r="K40" s="893"/>
      <c r="L40" s="478" t="s">
        <v>211</v>
      </c>
      <c r="M40" s="275"/>
      <c r="N40" s="275"/>
      <c r="O40" s="275"/>
      <c r="P40" s="275"/>
    </row>
    <row r="41" spans="1:16" ht="13.5">
      <c r="A41" s="275"/>
      <c r="B41" s="275"/>
      <c r="C41" s="275"/>
      <c r="D41" s="275"/>
      <c r="E41" s="275"/>
      <c r="F41" s="275"/>
      <c r="G41" s="275"/>
      <c r="H41" s="275"/>
      <c r="I41" s="275"/>
      <c r="J41" s="275"/>
      <c r="K41" s="275"/>
      <c r="L41" s="275"/>
      <c r="M41" s="275"/>
      <c r="N41" s="275"/>
      <c r="O41" s="275"/>
      <c r="P41" s="275"/>
    </row>
    <row r="42" spans="1:16" ht="15" thickBot="1">
      <c r="A42" s="12"/>
      <c r="B42" s="275"/>
      <c r="C42" s="275"/>
      <c r="D42" s="275"/>
      <c r="E42" s="275"/>
      <c r="F42" s="275"/>
      <c r="G42" s="275"/>
      <c r="H42" s="275"/>
      <c r="I42" s="275"/>
      <c r="J42" s="275"/>
      <c r="K42" s="275"/>
      <c r="L42" s="275"/>
      <c r="M42" s="275"/>
      <c r="N42" s="275"/>
      <c r="O42" s="275"/>
      <c r="P42" s="275"/>
    </row>
    <row r="43" spans="1:16" ht="18.75" thickBot="1" thickTop="1">
      <c r="A43" s="25"/>
      <c r="B43" s="17"/>
      <c r="C43" s="15"/>
      <c r="D43" s="16" t="s">
        <v>1</v>
      </c>
      <c r="E43" s="17" t="s">
        <v>2</v>
      </c>
      <c r="F43" s="17" t="s">
        <v>3</v>
      </c>
      <c r="G43" s="17" t="s">
        <v>4</v>
      </c>
      <c r="H43" s="17" t="s">
        <v>5</v>
      </c>
      <c r="I43" s="17" t="s">
        <v>6</v>
      </c>
      <c r="J43" s="17" t="s">
        <v>7</v>
      </c>
      <c r="K43" s="17" t="s">
        <v>8</v>
      </c>
      <c r="L43" s="17" t="s">
        <v>9</v>
      </c>
      <c r="M43" s="17" t="s">
        <v>10</v>
      </c>
      <c r="N43" s="17" t="s">
        <v>11</v>
      </c>
      <c r="O43" s="18" t="s">
        <v>12</v>
      </c>
      <c r="P43" s="19" t="s">
        <v>13</v>
      </c>
    </row>
    <row r="44" spans="1:16" ht="15" thickTop="1">
      <c r="A44" s="20"/>
      <c r="B44" s="345"/>
      <c r="C44" s="346" t="s">
        <v>34</v>
      </c>
      <c r="D44" s="733">
        <f aca="true" t="shared" si="21" ref="D44:O44">IF(C5="","",C5)</f>
        <v>792</v>
      </c>
      <c r="E44" s="734">
        <f t="shared" si="21"/>
        <v>809</v>
      </c>
      <c r="F44" s="734">
        <f t="shared" si="21"/>
        <v>923</v>
      </c>
      <c r="G44" s="734">
        <f t="shared" si="21"/>
        <v>846</v>
      </c>
      <c r="H44" s="734">
        <f t="shared" si="21"/>
        <v>809</v>
      </c>
      <c r="I44" s="734">
        <f t="shared" si="21"/>
        <v>834</v>
      </c>
      <c r="J44" s="734">
        <f t="shared" si="21"/>
        <v>807</v>
      </c>
      <c r="K44" s="734">
        <f t="shared" si="21"/>
        <v>823</v>
      </c>
      <c r="L44" s="734">
        <f t="shared" si="21"/>
        <v>830</v>
      </c>
      <c r="M44" s="734">
        <f t="shared" si="21"/>
        <v>638</v>
      </c>
      <c r="N44" s="734">
        <f t="shared" si="21"/>
        <v>786</v>
      </c>
      <c r="O44" s="735">
        <f t="shared" si="21"/>
        <v>709</v>
      </c>
      <c r="P44" s="836">
        <f>SUM(D44:O44)</f>
        <v>9606</v>
      </c>
    </row>
    <row r="45" spans="1:16" ht="14.25">
      <c r="A45" s="22"/>
      <c r="B45" s="348" t="s">
        <v>20</v>
      </c>
      <c r="C45" s="349" t="s">
        <v>35</v>
      </c>
      <c r="D45" s="736">
        <f>IF(D44="","",'[1]3 利用関係(H27年度)'!C5)</f>
        <v>749</v>
      </c>
      <c r="E45" s="737">
        <f>IF(E44="","",'[1]3 利用関係(H27年度)'!D5)</f>
        <v>793</v>
      </c>
      <c r="F45" s="737">
        <f>IF(F44="","",'[1]3 利用関係(H27年度)'!E5)</f>
        <v>886</v>
      </c>
      <c r="G45" s="737">
        <f>IF(G44="","",'[1]3 利用関係(H27年度)'!F5)</f>
        <v>809</v>
      </c>
      <c r="H45" s="737">
        <f>IF(H44="","",'[1]3 利用関係(H27年度)'!G5)</f>
        <v>752</v>
      </c>
      <c r="I45" s="737">
        <f>IF(I44="","",'[1]3 利用関係(H27年度)'!H5)</f>
        <v>794</v>
      </c>
      <c r="J45" s="737">
        <f>IF(J44="","",'[1]3 利用関係(H27年度)'!I5)</f>
        <v>885</v>
      </c>
      <c r="K45" s="737">
        <f>IF(K44="","",'[1]3 利用関係(H27年度)'!J5)</f>
        <v>764</v>
      </c>
      <c r="L45" s="737">
        <f>IF(L44="","",'[1]3 利用関係(H27年度)'!K5)</f>
        <v>796</v>
      </c>
      <c r="M45" s="737">
        <f>IF(M44="","",'[1]3 利用関係(H27年度)'!L5)</f>
        <v>724</v>
      </c>
      <c r="N45" s="737">
        <f>IF(N44="","",'[1]3 利用関係(H27年度)'!M5)</f>
        <v>798</v>
      </c>
      <c r="O45" s="738">
        <f>IF(O44="","",'[1]3 利用関係(H27年度)'!N5)</f>
        <v>807</v>
      </c>
      <c r="P45" s="837">
        <f>SUM(D45:O45)</f>
        <v>9557</v>
      </c>
    </row>
    <row r="46" spans="1:16" s="246" customFormat="1" ht="14.25">
      <c r="A46" s="145" t="s">
        <v>21</v>
      </c>
      <c r="B46" s="353"/>
      <c r="C46" s="354" t="s">
        <v>36</v>
      </c>
      <c r="D46" s="739">
        <f>IF(D44="","",D44/D45)</f>
        <v>1.0574098798397864</v>
      </c>
      <c r="E46" s="684">
        <f>IF(E44="","",E44/E45)</f>
        <v>1.0201765447667086</v>
      </c>
      <c r="F46" s="684">
        <f aca="true" t="shared" si="22" ref="F46:O46">IF(F44="","",F44/F45)</f>
        <v>1.0417607223476297</v>
      </c>
      <c r="G46" s="684">
        <f t="shared" si="22"/>
        <v>1.045735475896168</v>
      </c>
      <c r="H46" s="684">
        <f t="shared" si="22"/>
        <v>1.0757978723404256</v>
      </c>
      <c r="I46" s="684">
        <f t="shared" si="22"/>
        <v>1.0503778337531486</v>
      </c>
      <c r="J46" s="684">
        <f t="shared" si="22"/>
        <v>0.911864406779661</v>
      </c>
      <c r="K46" s="684">
        <f t="shared" si="22"/>
        <v>1.0772251308900525</v>
      </c>
      <c r="L46" s="684">
        <f t="shared" si="22"/>
        <v>1.0427135678391959</v>
      </c>
      <c r="M46" s="684">
        <f t="shared" si="22"/>
        <v>0.8812154696132597</v>
      </c>
      <c r="N46" s="684">
        <f t="shared" si="22"/>
        <v>0.9849624060150376</v>
      </c>
      <c r="O46" s="740">
        <f t="shared" si="22"/>
        <v>0.8785625774473358</v>
      </c>
      <c r="P46" s="838">
        <f>P44/P45</f>
        <v>1.0051271319451711</v>
      </c>
    </row>
    <row r="47" spans="1:16" ht="14.25">
      <c r="A47" s="22"/>
      <c r="B47" s="355"/>
      <c r="C47" s="356" t="s">
        <v>34</v>
      </c>
      <c r="D47" s="741">
        <f aca="true" t="shared" si="23" ref="D47:O47">IF(C7="","",C7)</f>
        <v>717</v>
      </c>
      <c r="E47" s="742">
        <f t="shared" si="23"/>
        <v>715</v>
      </c>
      <c r="F47" s="742">
        <f t="shared" si="23"/>
        <v>798</v>
      </c>
      <c r="G47" s="742">
        <f t="shared" si="23"/>
        <v>726</v>
      </c>
      <c r="H47" s="742">
        <f t="shared" si="23"/>
        <v>717</v>
      </c>
      <c r="I47" s="742">
        <f t="shared" si="23"/>
        <v>724</v>
      </c>
      <c r="J47" s="742">
        <f t="shared" si="23"/>
        <v>706</v>
      </c>
      <c r="K47" s="742">
        <f t="shared" si="23"/>
        <v>743</v>
      </c>
      <c r="L47" s="742">
        <f t="shared" si="23"/>
        <v>735</v>
      </c>
      <c r="M47" s="742">
        <f t="shared" si="23"/>
        <v>555</v>
      </c>
      <c r="N47" s="742">
        <f t="shared" si="23"/>
        <v>691</v>
      </c>
      <c r="O47" s="743">
        <f t="shared" si="23"/>
        <v>617</v>
      </c>
      <c r="P47" s="836">
        <f>SUM(D47:O47)</f>
        <v>8444</v>
      </c>
    </row>
    <row r="48" spans="1:16" ht="14.25">
      <c r="A48" s="22"/>
      <c r="B48" s="348" t="s">
        <v>22</v>
      </c>
      <c r="C48" s="349" t="s">
        <v>35</v>
      </c>
      <c r="D48" s="736">
        <f>IF(D47="","",'[1]3 利用関係(H27年度)'!C7)</f>
        <v>688</v>
      </c>
      <c r="E48" s="744">
        <f>IF(E47="","",'[1]3 利用関係(H27年度)'!D7)</f>
        <v>707</v>
      </c>
      <c r="F48" s="737">
        <f>IF(F47="","",'[1]3 利用関係(H27年度)'!E7)</f>
        <v>786</v>
      </c>
      <c r="G48" s="737">
        <f>IF(G47="","",'[1]3 利用関係(H27年度)'!F7)</f>
        <v>698</v>
      </c>
      <c r="H48" s="737">
        <f>IF(H47="","",'[1]3 利用関係(H27年度)'!G7)</f>
        <v>649</v>
      </c>
      <c r="I48" s="737">
        <f>IF(I47="","",'[1]3 利用関係(H27年度)'!H7)</f>
        <v>691</v>
      </c>
      <c r="J48" s="737">
        <f>IF(J47="","",'[1]3 利用関係(H27年度)'!I7)</f>
        <v>775</v>
      </c>
      <c r="K48" s="737">
        <f>IF(K47="","",'[1]3 利用関係(H27年度)'!J7)</f>
        <v>681</v>
      </c>
      <c r="L48" s="737">
        <f>IF(L47="","",'[1]3 利用関係(H27年度)'!K7)</f>
        <v>690</v>
      </c>
      <c r="M48" s="737">
        <f>IF(M47="","",'[1]3 利用関係(H27年度)'!L7)</f>
        <v>622</v>
      </c>
      <c r="N48" s="745">
        <f>IF(N47="","",'[1]3 利用関係(H27年度)'!M7)</f>
        <v>687</v>
      </c>
      <c r="O48" s="746">
        <f>IF(O47="","",'[1]3 利用関係(H27年度)'!N7)</f>
        <v>703</v>
      </c>
      <c r="P48" s="839">
        <f>SUM(D48:O48)</f>
        <v>8377</v>
      </c>
    </row>
    <row r="49" spans="1:16" ht="14.25">
      <c r="A49" s="21"/>
      <c r="B49" s="358"/>
      <c r="C49" s="359" t="s">
        <v>36</v>
      </c>
      <c r="D49" s="684">
        <f>IF(D47="","",D47/D48)</f>
        <v>1.0421511627906976</v>
      </c>
      <c r="E49" s="684">
        <f>IF(E47="","",E47/E48)</f>
        <v>1.0113154172560113</v>
      </c>
      <c r="F49" s="684">
        <f aca="true" t="shared" si="24" ref="F49:O49">IF(F47="","",F47/F48)</f>
        <v>1.015267175572519</v>
      </c>
      <c r="G49" s="684">
        <f t="shared" si="24"/>
        <v>1.0401146131805157</v>
      </c>
      <c r="H49" s="684">
        <f t="shared" si="24"/>
        <v>1.1047765793528506</v>
      </c>
      <c r="I49" s="684">
        <f t="shared" si="24"/>
        <v>1.0477568740955137</v>
      </c>
      <c r="J49" s="684">
        <f t="shared" si="24"/>
        <v>0.9109677419354839</v>
      </c>
      <c r="K49" s="684">
        <f t="shared" si="24"/>
        <v>1.091042584434655</v>
      </c>
      <c r="L49" s="684">
        <f t="shared" si="24"/>
        <v>1.065217391304348</v>
      </c>
      <c r="M49" s="684">
        <f t="shared" si="24"/>
        <v>0.8922829581993569</v>
      </c>
      <c r="N49" s="684">
        <f t="shared" si="24"/>
        <v>1.0058224163027656</v>
      </c>
      <c r="O49" s="693">
        <f t="shared" si="24"/>
        <v>0.8776671408250356</v>
      </c>
      <c r="P49" s="840">
        <f>P47/P48</f>
        <v>1.0079980900083563</v>
      </c>
    </row>
    <row r="50" spans="1:16" ht="14.25">
      <c r="A50" s="22" t="s">
        <v>23</v>
      </c>
      <c r="B50" s="355"/>
      <c r="C50" s="360" t="s">
        <v>34</v>
      </c>
      <c r="D50" s="747">
        <f>IF(D44="","",D44-D47)</f>
        <v>75</v>
      </c>
      <c r="E50" s="685">
        <f>IF(E44="","",E44-E47)</f>
        <v>94</v>
      </c>
      <c r="F50" s="685">
        <f aca="true" t="shared" si="25" ref="F50:O51">IF(F44="","",F44-F47)</f>
        <v>125</v>
      </c>
      <c r="G50" s="685">
        <f t="shared" si="25"/>
        <v>120</v>
      </c>
      <c r="H50" s="685">
        <f t="shared" si="25"/>
        <v>92</v>
      </c>
      <c r="I50" s="685">
        <f t="shared" si="25"/>
        <v>110</v>
      </c>
      <c r="J50" s="685">
        <f t="shared" si="25"/>
        <v>101</v>
      </c>
      <c r="K50" s="685">
        <f t="shared" si="25"/>
        <v>80</v>
      </c>
      <c r="L50" s="685">
        <f t="shared" si="25"/>
        <v>95</v>
      </c>
      <c r="M50" s="685">
        <f t="shared" si="25"/>
        <v>83</v>
      </c>
      <c r="N50" s="685">
        <f t="shared" si="25"/>
        <v>95</v>
      </c>
      <c r="O50" s="694">
        <f t="shared" si="25"/>
        <v>92</v>
      </c>
      <c r="P50" s="841">
        <f>SUM(D50:O50)</f>
        <v>1162</v>
      </c>
    </row>
    <row r="51" spans="1:16" ht="14.25">
      <c r="A51" s="22"/>
      <c r="B51" s="348" t="s">
        <v>18</v>
      </c>
      <c r="C51" s="361" t="s">
        <v>35</v>
      </c>
      <c r="D51" s="748">
        <f>IF(D45="","",D45-D48)</f>
        <v>61</v>
      </c>
      <c r="E51" s="749">
        <f>IF(E45="","",E45-E48)</f>
        <v>86</v>
      </c>
      <c r="F51" s="749">
        <f t="shared" si="25"/>
        <v>100</v>
      </c>
      <c r="G51" s="749">
        <f t="shared" si="25"/>
        <v>111</v>
      </c>
      <c r="H51" s="749">
        <f t="shared" si="25"/>
        <v>103</v>
      </c>
      <c r="I51" s="749">
        <f t="shared" si="25"/>
        <v>103</v>
      </c>
      <c r="J51" s="749">
        <f t="shared" si="25"/>
        <v>110</v>
      </c>
      <c r="K51" s="749">
        <f t="shared" si="25"/>
        <v>83</v>
      </c>
      <c r="L51" s="749">
        <f t="shared" si="25"/>
        <v>106</v>
      </c>
      <c r="M51" s="749">
        <f t="shared" si="25"/>
        <v>102</v>
      </c>
      <c r="N51" s="749">
        <f t="shared" si="25"/>
        <v>111</v>
      </c>
      <c r="O51" s="750">
        <f t="shared" si="25"/>
        <v>104</v>
      </c>
      <c r="P51" s="842">
        <f>SUM(D51:O51)</f>
        <v>1180</v>
      </c>
    </row>
    <row r="52" spans="1:16" s="246" customFormat="1" ht="15" thickBot="1">
      <c r="A52" s="146"/>
      <c r="B52" s="364"/>
      <c r="C52" s="365" t="s">
        <v>36</v>
      </c>
      <c r="D52" s="751">
        <f>IF(D50="","",D50/D51)</f>
        <v>1.2295081967213115</v>
      </c>
      <c r="E52" s="690">
        <f>IF(E50="","",E50/E51)</f>
        <v>1.0930232558139534</v>
      </c>
      <c r="F52" s="690">
        <f aca="true" t="shared" si="26" ref="F52:O52">IF(F50="","",F50/F51)</f>
        <v>1.25</v>
      </c>
      <c r="G52" s="690">
        <f t="shared" si="26"/>
        <v>1.0810810810810811</v>
      </c>
      <c r="H52" s="690">
        <f t="shared" si="26"/>
        <v>0.8932038834951457</v>
      </c>
      <c r="I52" s="690">
        <f t="shared" si="26"/>
        <v>1.0679611650485437</v>
      </c>
      <c r="J52" s="690">
        <f t="shared" si="26"/>
        <v>0.9181818181818182</v>
      </c>
      <c r="K52" s="690">
        <f t="shared" si="26"/>
        <v>0.963855421686747</v>
      </c>
      <c r="L52" s="690">
        <f t="shared" si="26"/>
        <v>0.8962264150943396</v>
      </c>
      <c r="M52" s="690">
        <f t="shared" si="26"/>
        <v>0.8137254901960784</v>
      </c>
      <c r="N52" s="690">
        <f t="shared" si="26"/>
        <v>0.8558558558558559</v>
      </c>
      <c r="O52" s="699">
        <f t="shared" si="26"/>
        <v>0.8846153846153846</v>
      </c>
      <c r="P52" s="843">
        <f>P50/P51</f>
        <v>0.9847457627118644</v>
      </c>
    </row>
    <row r="53" spans="1:16" ht="15" thickTop="1">
      <c r="A53" s="22"/>
      <c r="B53" s="348"/>
      <c r="C53" s="346" t="s">
        <v>34</v>
      </c>
      <c r="D53" s="752">
        <f aca="true" t="shared" si="27" ref="D53:O53">IF(C11="","",C11)</f>
        <v>631</v>
      </c>
      <c r="E53" s="753">
        <f t="shared" si="27"/>
        <v>735</v>
      </c>
      <c r="F53" s="753">
        <f t="shared" si="27"/>
        <v>730</v>
      </c>
      <c r="G53" s="753">
        <f t="shared" si="27"/>
        <v>840</v>
      </c>
      <c r="H53" s="753">
        <f t="shared" si="27"/>
        <v>774</v>
      </c>
      <c r="I53" s="753">
        <f t="shared" si="27"/>
        <v>1130</v>
      </c>
      <c r="J53" s="753">
        <f t="shared" si="27"/>
        <v>1297</v>
      </c>
      <c r="K53" s="753">
        <f t="shared" si="27"/>
        <v>582</v>
      </c>
      <c r="L53" s="753">
        <f t="shared" si="27"/>
        <v>812</v>
      </c>
      <c r="M53" s="753">
        <f t="shared" si="27"/>
        <v>537</v>
      </c>
      <c r="N53" s="753">
        <f t="shared" si="27"/>
        <v>715</v>
      </c>
      <c r="O53" s="754">
        <f t="shared" si="27"/>
        <v>734</v>
      </c>
      <c r="P53" s="844">
        <f>SUM(D53:O53)</f>
        <v>9517</v>
      </c>
    </row>
    <row r="54" spans="1:16" ht="14.25">
      <c r="A54" s="22"/>
      <c r="B54" s="348" t="s">
        <v>20</v>
      </c>
      <c r="C54" s="349" t="s">
        <v>35</v>
      </c>
      <c r="D54" s="755">
        <f>IF(D53="","",'[1]3 利用関係(H27年度)'!C11)</f>
        <v>788</v>
      </c>
      <c r="E54" s="756">
        <f>IF(E53="","",'[1]3 利用関係(H27年度)'!D11)</f>
        <v>620</v>
      </c>
      <c r="F54" s="756">
        <f>IF(F53="","",'[1]3 利用関係(H27年度)'!E11)</f>
        <v>707</v>
      </c>
      <c r="G54" s="756">
        <f>IF(G53="","",'[1]3 利用関係(H27年度)'!F11)</f>
        <v>906</v>
      </c>
      <c r="H54" s="756">
        <f>IF(H53="","",'[1]3 利用関係(H27年度)'!G11)</f>
        <v>880</v>
      </c>
      <c r="I54" s="756">
        <f>IF(I53="","",'[1]3 利用関係(H27年度)'!H11)</f>
        <v>838</v>
      </c>
      <c r="J54" s="756">
        <f>IF(J53="","",'[1]3 利用関係(H27年度)'!I11)</f>
        <v>1061</v>
      </c>
      <c r="K54" s="756">
        <f>IF(K53="","",'[1]3 利用関係(H27年度)'!J11)</f>
        <v>662</v>
      </c>
      <c r="L54" s="756">
        <f>IF(L53="","",'[1]3 利用関係(H27年度)'!K11)</f>
        <v>646</v>
      </c>
      <c r="M54" s="756">
        <f>IF(M53="","",'[1]3 利用関係(H27年度)'!L11)</f>
        <v>496</v>
      </c>
      <c r="N54" s="756">
        <f>IF(N53="","",'[1]3 利用関係(H27年度)'!M11)</f>
        <v>786</v>
      </c>
      <c r="O54" s="757">
        <f>IF(O53="","",'[1]3 利用関係(H27年度)'!N11)</f>
        <v>746</v>
      </c>
      <c r="P54" s="845">
        <f>SUM(D54:O54)</f>
        <v>9136</v>
      </c>
    </row>
    <row r="55" spans="1:16" s="246" customFormat="1" ht="14.25">
      <c r="A55" s="145" t="s">
        <v>24</v>
      </c>
      <c r="B55" s="353"/>
      <c r="C55" s="354" t="s">
        <v>36</v>
      </c>
      <c r="D55" s="758">
        <f>IF(D53="","",D53/D54)</f>
        <v>0.800761421319797</v>
      </c>
      <c r="E55" s="695">
        <f aca="true" t="shared" si="28" ref="E55:O55">IF(E53="","",E53/E54)</f>
        <v>1.185483870967742</v>
      </c>
      <c r="F55" s="695">
        <f t="shared" si="28"/>
        <v>1.0325318246110324</v>
      </c>
      <c r="G55" s="695">
        <f t="shared" si="28"/>
        <v>0.9271523178807947</v>
      </c>
      <c r="H55" s="695">
        <f t="shared" si="28"/>
        <v>0.8795454545454545</v>
      </c>
      <c r="I55" s="695">
        <f t="shared" si="28"/>
        <v>1.3484486873508352</v>
      </c>
      <c r="J55" s="695">
        <f t="shared" si="28"/>
        <v>1.2224316682375118</v>
      </c>
      <c r="K55" s="695">
        <f t="shared" si="28"/>
        <v>0.879154078549849</v>
      </c>
      <c r="L55" s="695">
        <f t="shared" si="28"/>
        <v>1.256965944272446</v>
      </c>
      <c r="M55" s="695">
        <f t="shared" si="28"/>
        <v>1.0826612903225807</v>
      </c>
      <c r="N55" s="695">
        <f t="shared" si="28"/>
        <v>0.9096692111959288</v>
      </c>
      <c r="O55" s="696">
        <f t="shared" si="28"/>
        <v>0.9839142091152815</v>
      </c>
      <c r="P55" s="846">
        <f>P53/P54</f>
        <v>1.0417031523642732</v>
      </c>
    </row>
    <row r="56" spans="1:16" ht="14.25">
      <c r="A56" s="22"/>
      <c r="B56" s="355"/>
      <c r="C56" s="356" t="s">
        <v>34</v>
      </c>
      <c r="D56" s="759">
        <f aca="true" t="shared" si="29" ref="D56:O56">IF(C13="","",C13)</f>
        <v>348</v>
      </c>
      <c r="E56" s="742">
        <f t="shared" si="29"/>
        <v>428</v>
      </c>
      <c r="F56" s="742">
        <f t="shared" si="29"/>
        <v>313</v>
      </c>
      <c r="G56" s="742">
        <f t="shared" si="29"/>
        <v>430</v>
      </c>
      <c r="H56" s="742">
        <f t="shared" si="29"/>
        <v>363</v>
      </c>
      <c r="I56" s="742">
        <f t="shared" si="29"/>
        <v>672</v>
      </c>
      <c r="J56" s="742">
        <f t="shared" si="29"/>
        <v>486</v>
      </c>
      <c r="K56" s="742">
        <f t="shared" si="29"/>
        <v>328</v>
      </c>
      <c r="L56" s="742">
        <f t="shared" si="29"/>
        <v>414</v>
      </c>
      <c r="M56" s="742">
        <f t="shared" si="29"/>
        <v>227</v>
      </c>
      <c r="N56" s="742">
        <f t="shared" si="29"/>
        <v>417</v>
      </c>
      <c r="O56" s="743">
        <f t="shared" si="29"/>
        <v>387</v>
      </c>
      <c r="P56" s="836">
        <f>SUM(D56:O56)</f>
        <v>4813</v>
      </c>
    </row>
    <row r="57" spans="1:16" ht="14.25">
      <c r="A57" s="22"/>
      <c r="B57" s="348" t="s">
        <v>22</v>
      </c>
      <c r="C57" s="349" t="s">
        <v>35</v>
      </c>
      <c r="D57" s="736">
        <f>IF(D56="","",'[1]3 利用関係(H27年度)'!C13)</f>
        <v>405</v>
      </c>
      <c r="E57" s="737">
        <f>IF(E56="","",'[1]3 利用関係(H27年度)'!D13)</f>
        <v>341</v>
      </c>
      <c r="F57" s="737">
        <f>IF(F56="","",'[1]3 利用関係(H27年度)'!E13)</f>
        <v>431</v>
      </c>
      <c r="G57" s="737">
        <f>IF(G56="","",'[1]3 利用関係(H27年度)'!F13)</f>
        <v>511</v>
      </c>
      <c r="H57" s="737">
        <f>IF(H56="","",'[1]3 利用関係(H27年度)'!G13)</f>
        <v>535</v>
      </c>
      <c r="I57" s="737">
        <f>IF(I56="","",'[1]3 利用関係(H27年度)'!H13)</f>
        <v>435</v>
      </c>
      <c r="J57" s="737">
        <f>IF(J56="","",'[1]3 利用関係(H27年度)'!I13)</f>
        <v>420</v>
      </c>
      <c r="K57" s="737">
        <f>IF(K56="","",'[1]3 利用関係(H27年度)'!J13)</f>
        <v>256</v>
      </c>
      <c r="L57" s="737">
        <f>IF(L56="","",'[1]3 利用関係(H27年度)'!K13)</f>
        <v>251</v>
      </c>
      <c r="M57" s="737">
        <f>IF(M56="","",'[1]3 利用関係(H27年度)'!L13)</f>
        <v>261</v>
      </c>
      <c r="N57" s="737">
        <f>IF(N56="","",'[1]3 利用関係(H27年度)'!M13)</f>
        <v>355</v>
      </c>
      <c r="O57" s="738">
        <f>IF(O56="","",'[1]3 利用関係(H27年度)'!N13)</f>
        <v>432</v>
      </c>
      <c r="P57" s="847">
        <f>SUM(D57:O57)</f>
        <v>4633</v>
      </c>
    </row>
    <row r="58" spans="1:16" s="246" customFormat="1" ht="14.25">
      <c r="A58" s="145"/>
      <c r="B58" s="353"/>
      <c r="C58" s="354" t="s">
        <v>36</v>
      </c>
      <c r="D58" s="758">
        <f>IF(D56="","",D56/D57)</f>
        <v>0.8592592592592593</v>
      </c>
      <c r="E58" s="695">
        <f aca="true" t="shared" si="30" ref="E58:O58">IF(E56="","",E56/E57)</f>
        <v>1.2551319648093842</v>
      </c>
      <c r="F58" s="695">
        <f t="shared" si="30"/>
        <v>0.7262180974477959</v>
      </c>
      <c r="G58" s="695">
        <f t="shared" si="30"/>
        <v>0.8414872798434442</v>
      </c>
      <c r="H58" s="695">
        <f t="shared" si="30"/>
        <v>0.6785046728971963</v>
      </c>
      <c r="I58" s="695">
        <f t="shared" si="30"/>
        <v>1.5448275862068965</v>
      </c>
      <c r="J58" s="695">
        <f t="shared" si="30"/>
        <v>1.1571428571428573</v>
      </c>
      <c r="K58" s="695">
        <f t="shared" si="30"/>
        <v>1.28125</v>
      </c>
      <c r="L58" s="695">
        <f t="shared" si="30"/>
        <v>1.649402390438247</v>
      </c>
      <c r="M58" s="695">
        <f t="shared" si="30"/>
        <v>0.8697318007662835</v>
      </c>
      <c r="N58" s="695">
        <f t="shared" si="30"/>
        <v>1.1746478873239437</v>
      </c>
      <c r="O58" s="696">
        <f t="shared" si="30"/>
        <v>0.8958333333333334</v>
      </c>
      <c r="P58" s="840">
        <f>P56/P57</f>
        <v>1.0388517159507877</v>
      </c>
    </row>
    <row r="59" spans="1:16" ht="14.25">
      <c r="A59" s="22" t="s">
        <v>23</v>
      </c>
      <c r="B59" s="355"/>
      <c r="C59" s="356" t="s">
        <v>34</v>
      </c>
      <c r="D59" s="760">
        <f>IF(D53="","",D53-D56)</f>
        <v>283</v>
      </c>
      <c r="E59" s="685">
        <f aca="true" t="shared" si="31" ref="E59:O59">IF(E53="","",E53-E56)</f>
        <v>307</v>
      </c>
      <c r="F59" s="685">
        <f t="shared" si="31"/>
        <v>417</v>
      </c>
      <c r="G59" s="685">
        <f t="shared" si="31"/>
        <v>410</v>
      </c>
      <c r="H59" s="685">
        <f t="shared" si="31"/>
        <v>411</v>
      </c>
      <c r="I59" s="685">
        <f t="shared" si="31"/>
        <v>458</v>
      </c>
      <c r="J59" s="685">
        <f t="shared" si="31"/>
        <v>811</v>
      </c>
      <c r="K59" s="685">
        <f t="shared" si="31"/>
        <v>254</v>
      </c>
      <c r="L59" s="685">
        <f t="shared" si="31"/>
        <v>398</v>
      </c>
      <c r="M59" s="685">
        <f t="shared" si="31"/>
        <v>310</v>
      </c>
      <c r="N59" s="685">
        <f t="shared" si="31"/>
        <v>298</v>
      </c>
      <c r="O59" s="694">
        <f t="shared" si="31"/>
        <v>347</v>
      </c>
      <c r="P59" s="848">
        <f>SUM(D59:O59)</f>
        <v>4704</v>
      </c>
    </row>
    <row r="60" spans="1:16" ht="14.25">
      <c r="A60" s="22"/>
      <c r="B60" s="348" t="s">
        <v>18</v>
      </c>
      <c r="C60" s="349" t="s">
        <v>35</v>
      </c>
      <c r="D60" s="761">
        <f>IF(D59="","",D54-D57)</f>
        <v>383</v>
      </c>
      <c r="E60" s="749">
        <f aca="true" t="shared" si="32" ref="E60:O60">IF(E59="","",E54-E57)</f>
        <v>279</v>
      </c>
      <c r="F60" s="749">
        <f t="shared" si="32"/>
        <v>276</v>
      </c>
      <c r="G60" s="749">
        <f t="shared" si="32"/>
        <v>395</v>
      </c>
      <c r="H60" s="749">
        <f t="shared" si="32"/>
        <v>345</v>
      </c>
      <c r="I60" s="749">
        <f t="shared" si="32"/>
        <v>403</v>
      </c>
      <c r="J60" s="749">
        <f t="shared" si="32"/>
        <v>641</v>
      </c>
      <c r="K60" s="749">
        <f t="shared" si="32"/>
        <v>406</v>
      </c>
      <c r="L60" s="749">
        <f t="shared" si="32"/>
        <v>395</v>
      </c>
      <c r="M60" s="749">
        <f t="shared" si="32"/>
        <v>235</v>
      </c>
      <c r="N60" s="749">
        <f t="shared" si="32"/>
        <v>431</v>
      </c>
      <c r="O60" s="750">
        <f t="shared" si="32"/>
        <v>314</v>
      </c>
      <c r="P60" s="849">
        <f>SUM(D60:O60)</f>
        <v>4503</v>
      </c>
    </row>
    <row r="61" spans="1:16" s="246" customFormat="1" ht="15" thickBot="1">
      <c r="A61" s="146"/>
      <c r="B61" s="364"/>
      <c r="C61" s="369" t="s">
        <v>36</v>
      </c>
      <c r="D61" s="762">
        <f>IF(D59="","",D59/D60)</f>
        <v>0.7389033942558747</v>
      </c>
      <c r="E61" s="704">
        <f aca="true" t="shared" si="33" ref="E61:O61">IF(E59="","",E59/E60)</f>
        <v>1.1003584229390682</v>
      </c>
      <c r="F61" s="704">
        <f t="shared" si="33"/>
        <v>1.5108695652173914</v>
      </c>
      <c r="G61" s="704">
        <f t="shared" si="33"/>
        <v>1.0379746835443038</v>
      </c>
      <c r="H61" s="704">
        <f t="shared" si="33"/>
        <v>1.191304347826087</v>
      </c>
      <c r="I61" s="704">
        <f t="shared" si="33"/>
        <v>1.1364764267990075</v>
      </c>
      <c r="J61" s="704">
        <f t="shared" si="33"/>
        <v>1.265210608424337</v>
      </c>
      <c r="K61" s="704">
        <f t="shared" si="33"/>
        <v>0.625615763546798</v>
      </c>
      <c r="L61" s="704">
        <f t="shared" si="33"/>
        <v>1.0075949367088608</v>
      </c>
      <c r="M61" s="704">
        <f t="shared" si="33"/>
        <v>1.3191489361702127</v>
      </c>
      <c r="N61" s="704">
        <f t="shared" si="33"/>
        <v>0.691415313225058</v>
      </c>
      <c r="O61" s="705">
        <f t="shared" si="33"/>
        <v>1.105095541401274</v>
      </c>
      <c r="P61" s="843">
        <f>P59/P60</f>
        <v>1.044636908727515</v>
      </c>
    </row>
    <row r="62" spans="1:16" ht="15" thickTop="1">
      <c r="A62" s="24"/>
      <c r="B62" s="370"/>
      <c r="C62" s="371" t="s">
        <v>34</v>
      </c>
      <c r="D62" s="763">
        <f aca="true" t="shared" si="34" ref="D62:O62">IF(C17="","",C17)</f>
        <v>2</v>
      </c>
      <c r="E62" s="764">
        <f t="shared" si="34"/>
        <v>2</v>
      </c>
      <c r="F62" s="764">
        <f t="shared" si="34"/>
        <v>0</v>
      </c>
      <c r="G62" s="764">
        <f t="shared" si="34"/>
        <v>1</v>
      </c>
      <c r="H62" s="764">
        <f t="shared" si="34"/>
        <v>97</v>
      </c>
      <c r="I62" s="764">
        <f t="shared" si="34"/>
        <v>1</v>
      </c>
      <c r="J62" s="764">
        <f t="shared" si="34"/>
        <v>2</v>
      </c>
      <c r="K62" s="764">
        <f t="shared" si="34"/>
        <v>8</v>
      </c>
      <c r="L62" s="764">
        <f t="shared" si="34"/>
        <v>8</v>
      </c>
      <c r="M62" s="764">
        <f t="shared" si="34"/>
        <v>2</v>
      </c>
      <c r="N62" s="764">
        <f t="shared" si="34"/>
        <v>75</v>
      </c>
      <c r="O62" s="765">
        <f t="shared" si="34"/>
        <v>16</v>
      </c>
      <c r="P62" s="844">
        <f>SUM(D62:O62)</f>
        <v>214</v>
      </c>
    </row>
    <row r="63" spans="1:16" ht="14.25">
      <c r="A63" s="24"/>
      <c r="B63" s="370" t="s">
        <v>20</v>
      </c>
      <c r="C63" s="372" t="s">
        <v>35</v>
      </c>
      <c r="D63" s="766">
        <f>IF(D62="","",'[1]3 利用関係(H27年度)'!C17)</f>
        <v>4</v>
      </c>
      <c r="E63" s="767">
        <f>IF(E62="","",'[1]3 利用関係(H27年度)'!D17)</f>
        <v>10</v>
      </c>
      <c r="F63" s="767">
        <f>IF(F62="","",'[1]3 利用関係(H27年度)'!E17)</f>
        <v>63</v>
      </c>
      <c r="G63" s="767">
        <f>IF(G62="","",'[1]3 利用関係(H27年度)'!F17)</f>
        <v>5</v>
      </c>
      <c r="H63" s="767">
        <f>IF(H62="","",'[1]3 利用関係(H27年度)'!G17)</f>
        <v>4</v>
      </c>
      <c r="I63" s="767">
        <f>IF(I62="","",'[1]3 利用関係(H27年度)'!H17)</f>
        <v>5</v>
      </c>
      <c r="J63" s="767">
        <f>IF(J62="","",'[1]3 利用関係(H27年度)'!I17)</f>
        <v>14</v>
      </c>
      <c r="K63" s="767">
        <f>IF(K62="","",'[1]3 利用関係(H27年度)'!J17)</f>
        <v>8</v>
      </c>
      <c r="L63" s="767">
        <f>IF(L62="","",'[1]3 利用関係(H27年度)'!K17)</f>
        <v>20</v>
      </c>
      <c r="M63" s="767">
        <f>IF(M62="","",'[1]3 利用関係(H27年度)'!L17)</f>
        <v>0</v>
      </c>
      <c r="N63" s="767">
        <f>IF(N62="","",'[1]3 利用関係(H27年度)'!M17)</f>
        <v>151</v>
      </c>
      <c r="O63" s="768">
        <f>IF(O62="","",'[1]3 利用関係(H27年度)'!N17)</f>
        <v>241</v>
      </c>
      <c r="P63" s="845">
        <f>SUM(D63:O63)</f>
        <v>525</v>
      </c>
    </row>
    <row r="64" spans="1:16" s="246" customFormat="1" ht="14.25">
      <c r="A64" s="147" t="s">
        <v>25</v>
      </c>
      <c r="B64" s="373"/>
      <c r="C64" s="374" t="s">
        <v>36</v>
      </c>
      <c r="D64" s="769">
        <f>IF(D62="","",D62/D63)</f>
        <v>0.5</v>
      </c>
      <c r="E64" s="695">
        <f>IF(E62="","",E62/E63)</f>
        <v>0.2</v>
      </c>
      <c r="F64" s="695">
        <f aca="true" t="shared" si="35" ref="F64:O64">IF(F62="","",F62/F63)</f>
        <v>0</v>
      </c>
      <c r="G64" s="695">
        <f t="shared" si="35"/>
        <v>0.2</v>
      </c>
      <c r="H64" s="770">
        <f>IF(H63=0,"",IF(H62="","",H62/H63))</f>
        <v>24.25</v>
      </c>
      <c r="I64" s="695">
        <f t="shared" si="35"/>
        <v>0.2</v>
      </c>
      <c r="J64" s="695">
        <f t="shared" si="35"/>
        <v>0.14285714285714285</v>
      </c>
      <c r="K64" s="695">
        <f t="shared" si="35"/>
        <v>1</v>
      </c>
      <c r="L64" s="695">
        <f t="shared" si="35"/>
        <v>0.4</v>
      </c>
      <c r="M64" s="695">
        <v>0</v>
      </c>
      <c r="N64" s="695">
        <f t="shared" si="35"/>
        <v>0.4966887417218543</v>
      </c>
      <c r="O64" s="696">
        <f t="shared" si="35"/>
        <v>0.06639004149377593</v>
      </c>
      <c r="P64" s="850">
        <f>P62/P63</f>
        <v>0.4076190476190476</v>
      </c>
    </row>
    <row r="65" spans="1:16" ht="14.25">
      <c r="A65" s="24"/>
      <c r="B65" s="376"/>
      <c r="C65" s="377" t="s">
        <v>34</v>
      </c>
      <c r="D65" s="771">
        <f aca="true" t="shared" si="36" ref="D65:O65">IF(C19="","",C19)</f>
        <v>2</v>
      </c>
      <c r="E65" s="772">
        <f t="shared" si="36"/>
        <v>1</v>
      </c>
      <c r="F65" s="772">
        <f t="shared" si="36"/>
        <v>0</v>
      </c>
      <c r="G65" s="772">
        <f t="shared" si="36"/>
        <v>1</v>
      </c>
      <c r="H65" s="772">
        <f t="shared" si="36"/>
        <v>11</v>
      </c>
      <c r="I65" s="772">
        <f t="shared" si="36"/>
        <v>1</v>
      </c>
      <c r="J65" s="772">
        <f t="shared" si="36"/>
        <v>2</v>
      </c>
      <c r="K65" s="772">
        <f t="shared" si="36"/>
        <v>8</v>
      </c>
      <c r="L65" s="772">
        <f t="shared" si="36"/>
        <v>8</v>
      </c>
      <c r="M65" s="772">
        <f t="shared" si="36"/>
        <v>1</v>
      </c>
      <c r="N65" s="772">
        <f t="shared" si="36"/>
        <v>25</v>
      </c>
      <c r="O65" s="773">
        <f t="shared" si="36"/>
        <v>16</v>
      </c>
      <c r="P65" s="851">
        <f>SUM(D65:O65)</f>
        <v>76</v>
      </c>
    </row>
    <row r="66" spans="1:16" ht="14.25">
      <c r="A66" s="24"/>
      <c r="B66" s="370" t="s">
        <v>22</v>
      </c>
      <c r="C66" s="372" t="s">
        <v>35</v>
      </c>
      <c r="D66" s="766">
        <f>IF(D65="","",'[1]3 利用関係(H27年度)'!C19)</f>
        <v>3</v>
      </c>
      <c r="E66" s="767">
        <f>IF(E65="","",'[1]3 利用関係(H27年度)'!D19)</f>
        <v>10</v>
      </c>
      <c r="F66" s="767">
        <f>IF(F65="","",'[1]3 利用関係(H27年度)'!E19)</f>
        <v>47</v>
      </c>
      <c r="G66" s="767">
        <f>IF(G65="","",'[1]3 利用関係(H27年度)'!F19)</f>
        <v>3</v>
      </c>
      <c r="H66" s="767">
        <f>IF(H65="","",'[1]3 利用関係(H27年度)'!G19)</f>
        <v>2</v>
      </c>
      <c r="I66" s="767">
        <f>IF(I65="","",'[1]3 利用関係(H27年度)'!H19)</f>
        <v>4</v>
      </c>
      <c r="J66" s="767">
        <f>IF(J65="","",'[1]3 利用関係(H27年度)'!I19)</f>
        <v>13</v>
      </c>
      <c r="K66" s="767">
        <f>IF(K65="","",'[1]3 利用関係(H27年度)'!J19)</f>
        <v>8</v>
      </c>
      <c r="L66" s="767">
        <f>IF(L65="","",'[1]3 利用関係(H27年度)'!K19)</f>
        <v>4</v>
      </c>
      <c r="M66" s="767">
        <f>IF(M65="","",'[1]3 利用関係(H27年度)'!L19)</f>
        <v>0</v>
      </c>
      <c r="N66" s="767">
        <f>IF(N65="","",'[1]3 利用関係(H27年度)'!M19)</f>
        <v>1</v>
      </c>
      <c r="O66" s="768">
        <f>IF(O65="","",'[1]3 利用関係(H27年度)'!N19)</f>
        <v>241</v>
      </c>
      <c r="P66" s="842">
        <f>SUM(D66:O66)</f>
        <v>336</v>
      </c>
    </row>
    <row r="67" spans="1:16" s="246" customFormat="1" ht="14.25">
      <c r="A67" s="147"/>
      <c r="B67" s="373"/>
      <c r="C67" s="378" t="s">
        <v>36</v>
      </c>
      <c r="D67" s="774">
        <f>IF(D65="","",D65/D66)</f>
        <v>0.6666666666666666</v>
      </c>
      <c r="E67" s="775">
        <f>IF(E65="","",E65/E66)</f>
        <v>0.1</v>
      </c>
      <c r="F67" s="775">
        <f aca="true" t="shared" si="37" ref="F67:O67">IF(F65="","",F65/F66)</f>
        <v>0</v>
      </c>
      <c r="G67" s="686">
        <f>IF(G66=0,"",IF(G65="","",G65/G66))</f>
        <v>0.3333333333333333</v>
      </c>
      <c r="H67" s="770">
        <f>IF(H66=0,"",IF(H65="","",H65/H66))</f>
        <v>5.5</v>
      </c>
      <c r="I67" s="775">
        <f t="shared" si="37"/>
        <v>0.25</v>
      </c>
      <c r="J67" s="775">
        <f t="shared" si="37"/>
        <v>0.15384615384615385</v>
      </c>
      <c r="K67" s="775">
        <f t="shared" si="37"/>
        <v>1</v>
      </c>
      <c r="L67" s="775">
        <f t="shared" si="37"/>
        <v>2</v>
      </c>
      <c r="M67" s="775">
        <v>0</v>
      </c>
      <c r="N67" s="775">
        <f t="shared" si="37"/>
        <v>25</v>
      </c>
      <c r="O67" s="776">
        <f t="shared" si="37"/>
        <v>0.06639004149377593</v>
      </c>
      <c r="P67" s="852">
        <f>P65/P66</f>
        <v>0.2261904761904762</v>
      </c>
    </row>
    <row r="68" spans="1:16" ht="14.25">
      <c r="A68" s="24" t="s">
        <v>26</v>
      </c>
      <c r="B68" s="376"/>
      <c r="C68" s="377" t="s">
        <v>34</v>
      </c>
      <c r="D68" s="730">
        <f>IF(D62="","",D62-D65)</f>
        <v>0</v>
      </c>
      <c r="E68" s="730">
        <f>IF(E62="","",E62-E65)</f>
        <v>1</v>
      </c>
      <c r="F68" s="730">
        <f aca="true" t="shared" si="38" ref="F68:O68">IF(F62="","",F62-F65)</f>
        <v>0</v>
      </c>
      <c r="G68" s="730">
        <f t="shared" si="38"/>
        <v>0</v>
      </c>
      <c r="H68" s="730">
        <f t="shared" si="38"/>
        <v>86</v>
      </c>
      <c r="I68" s="730">
        <f t="shared" si="38"/>
        <v>0</v>
      </c>
      <c r="J68" s="730">
        <f t="shared" si="38"/>
        <v>0</v>
      </c>
      <c r="K68" s="730">
        <f t="shared" si="38"/>
        <v>0</v>
      </c>
      <c r="L68" s="730">
        <f t="shared" si="38"/>
        <v>0</v>
      </c>
      <c r="M68" s="730">
        <f>IF(M62="","",M62-M65)</f>
        <v>1</v>
      </c>
      <c r="N68" s="730">
        <f t="shared" si="38"/>
        <v>50</v>
      </c>
      <c r="O68" s="708">
        <f t="shared" si="38"/>
        <v>0</v>
      </c>
      <c r="P68" s="841">
        <f>SUM(D68:O68)</f>
        <v>138</v>
      </c>
    </row>
    <row r="69" spans="1:16" ht="14.25">
      <c r="A69" s="24"/>
      <c r="B69" s="370" t="s">
        <v>18</v>
      </c>
      <c r="C69" s="372" t="s">
        <v>35</v>
      </c>
      <c r="D69" s="724">
        <f>IF(D68="","",D63-D66)</f>
        <v>1</v>
      </c>
      <c r="E69" s="724">
        <f>IF(E68="","",E63-E66)</f>
        <v>0</v>
      </c>
      <c r="F69" s="724">
        <f aca="true" t="shared" si="39" ref="F69:O69">IF(F68="","",F63-F66)</f>
        <v>16</v>
      </c>
      <c r="G69" s="724">
        <f t="shared" si="39"/>
        <v>2</v>
      </c>
      <c r="H69" s="724">
        <f t="shared" si="39"/>
        <v>2</v>
      </c>
      <c r="I69" s="724">
        <f t="shared" si="39"/>
        <v>1</v>
      </c>
      <c r="J69" s="724">
        <f t="shared" si="39"/>
        <v>1</v>
      </c>
      <c r="K69" s="724">
        <f t="shared" si="39"/>
        <v>0</v>
      </c>
      <c r="L69" s="724">
        <f t="shared" si="39"/>
        <v>16</v>
      </c>
      <c r="M69" s="724">
        <f t="shared" si="39"/>
        <v>0</v>
      </c>
      <c r="N69" s="724">
        <f>IF(N68="","",N63-N66)</f>
        <v>150</v>
      </c>
      <c r="O69" s="750">
        <f t="shared" si="39"/>
        <v>0</v>
      </c>
      <c r="P69" s="842">
        <f>SUM(D69:O69)</f>
        <v>189</v>
      </c>
    </row>
    <row r="70" spans="1:16" s="246" customFormat="1" ht="15" thickBot="1">
      <c r="A70" s="147"/>
      <c r="B70" s="382"/>
      <c r="C70" s="383" t="s">
        <v>36</v>
      </c>
      <c r="D70" s="770">
        <f>IF(D69=0,"",IF(D68="","",D68/D69))</f>
        <v>0</v>
      </c>
      <c r="E70" s="770">
        <v>0</v>
      </c>
      <c r="F70" s="770">
        <f>IF(F69=0,"",IF(F68="","",F68/F69))</f>
        <v>0</v>
      </c>
      <c r="G70" s="770">
        <f>IF(G68="","",G68/G69)</f>
        <v>0</v>
      </c>
      <c r="H70" s="770">
        <f>IF(H69=0,"",IF(H68="","",H68/H69))</f>
        <v>43</v>
      </c>
      <c r="I70" s="770">
        <f>IF(I69=0,"",IF(I68="","",I68/I69))</f>
        <v>0</v>
      </c>
      <c r="J70" s="770">
        <f>IF(J68="","",J68/J69)</f>
        <v>0</v>
      </c>
      <c r="K70" s="770">
        <f>IF(K69=0,"",IF(K68="","",K68/K69))</f>
      </c>
      <c r="L70" s="770">
        <f>IF(L69=0,"",IF(L68="","",L68/L69))</f>
        <v>0</v>
      </c>
      <c r="M70" s="770">
        <v>0</v>
      </c>
      <c r="N70" s="770">
        <f>IF(N69=0,"",IF(N68="","",N68/N69))</f>
        <v>0.3333333333333333</v>
      </c>
      <c r="O70" s="693">
        <v>0</v>
      </c>
      <c r="P70" s="853">
        <f>P68/P69</f>
        <v>0.7301587301587301</v>
      </c>
    </row>
    <row r="71" spans="1:16" ht="15" thickTop="1">
      <c r="A71" s="23"/>
      <c r="B71" s="384"/>
      <c r="C71" s="385" t="s">
        <v>34</v>
      </c>
      <c r="D71" s="777">
        <f aca="true" t="shared" si="40" ref="D71:O71">IF(C23="","",C23)</f>
        <v>309</v>
      </c>
      <c r="E71" s="778">
        <f t="shared" si="40"/>
        <v>311</v>
      </c>
      <c r="F71" s="778">
        <f t="shared" si="40"/>
        <v>330</v>
      </c>
      <c r="G71" s="778">
        <f t="shared" si="40"/>
        <v>257</v>
      </c>
      <c r="H71" s="778">
        <f t="shared" si="40"/>
        <v>230</v>
      </c>
      <c r="I71" s="778">
        <f t="shared" si="40"/>
        <v>240</v>
      </c>
      <c r="J71" s="778">
        <f t="shared" si="40"/>
        <v>263</v>
      </c>
      <c r="K71" s="778">
        <f t="shared" si="40"/>
        <v>226</v>
      </c>
      <c r="L71" s="778">
        <f t="shared" si="40"/>
        <v>561</v>
      </c>
      <c r="M71" s="778">
        <f t="shared" si="40"/>
        <v>265</v>
      </c>
      <c r="N71" s="778">
        <f t="shared" si="40"/>
        <v>211</v>
      </c>
      <c r="O71" s="779">
        <f t="shared" si="40"/>
        <v>265</v>
      </c>
      <c r="P71" s="854">
        <f>SUM(D71:O71)</f>
        <v>3468</v>
      </c>
    </row>
    <row r="72" spans="1:16" ht="14.25">
      <c r="A72" s="24"/>
      <c r="B72" s="370" t="s">
        <v>20</v>
      </c>
      <c r="C72" s="372" t="s">
        <v>35</v>
      </c>
      <c r="D72" s="780">
        <f>IF(D71="","",'[1]3 利用関係(H27年度)'!C23)</f>
        <v>231</v>
      </c>
      <c r="E72" s="781">
        <f>IF(E71="","",'[1]3 利用関係(H27年度)'!D23)</f>
        <v>359</v>
      </c>
      <c r="F72" s="781">
        <f>IF(F71="","",'[1]3 利用関係(H27年度)'!E23)</f>
        <v>478</v>
      </c>
      <c r="G72" s="781">
        <f>IF(G71="","",'[1]3 利用関係(H27年度)'!F23)</f>
        <v>237</v>
      </c>
      <c r="H72" s="781">
        <f>IF(H71="","",'[1]3 利用関係(H27年度)'!G23)</f>
        <v>250</v>
      </c>
      <c r="I72" s="781">
        <f>IF(I71="","",'[1]3 利用関係(H27年度)'!H23)</f>
        <v>274</v>
      </c>
      <c r="J72" s="781">
        <f>IF(J71="","",'[1]3 利用関係(H27年度)'!I23)</f>
        <v>264</v>
      </c>
      <c r="K72" s="781">
        <f>IF(K71="","",'[1]3 利用関係(H27年度)'!J23)</f>
        <v>227</v>
      </c>
      <c r="L72" s="781">
        <f>IF(L71="","",'[1]3 利用関係(H27年度)'!K23)</f>
        <v>241</v>
      </c>
      <c r="M72" s="781">
        <f>IF(M71="","",'[1]3 利用関係(H27年度)'!L23)</f>
        <v>192</v>
      </c>
      <c r="N72" s="781">
        <f>IF(N71="","",'[1]3 利用関係(H27年度)'!M23)</f>
        <v>272</v>
      </c>
      <c r="O72" s="782">
        <f>IF(O71="","",'[1]3 利用関係(H27年度)'!N23)</f>
        <v>285</v>
      </c>
      <c r="P72" s="855">
        <f>SUM(D72:O72)</f>
        <v>3310</v>
      </c>
    </row>
    <row r="73" spans="1:16" s="246" customFormat="1" ht="14.25">
      <c r="A73" s="145"/>
      <c r="B73" s="386"/>
      <c r="C73" s="354" t="s">
        <v>36</v>
      </c>
      <c r="D73" s="758">
        <f>IF(D71="","",D71/D72)</f>
        <v>1.3376623376623376</v>
      </c>
      <c r="E73" s="695">
        <f>IF(E71="","",E71/E72)</f>
        <v>0.8662952646239555</v>
      </c>
      <c r="F73" s="695">
        <f aca="true" t="shared" si="41" ref="F73:O73">IF(F71="","",F71/F72)</f>
        <v>0.6903765690376569</v>
      </c>
      <c r="G73" s="695">
        <f t="shared" si="41"/>
        <v>1.0843881856540085</v>
      </c>
      <c r="H73" s="695">
        <f t="shared" si="41"/>
        <v>0.92</v>
      </c>
      <c r="I73" s="695">
        <f t="shared" si="41"/>
        <v>0.8759124087591241</v>
      </c>
      <c r="J73" s="695">
        <f t="shared" si="41"/>
        <v>0.9962121212121212</v>
      </c>
      <c r="K73" s="695">
        <f t="shared" si="41"/>
        <v>0.9955947136563876</v>
      </c>
      <c r="L73" s="695">
        <f t="shared" si="41"/>
        <v>2.327800829875519</v>
      </c>
      <c r="M73" s="695">
        <f t="shared" si="41"/>
        <v>1.3802083333333333</v>
      </c>
      <c r="N73" s="695">
        <f t="shared" si="41"/>
        <v>0.7757352941176471</v>
      </c>
      <c r="O73" s="696">
        <f t="shared" si="41"/>
        <v>0.9298245614035088</v>
      </c>
      <c r="P73" s="840">
        <f>P71/P72</f>
        <v>1.0477341389728096</v>
      </c>
    </row>
    <row r="74" spans="1:16" ht="14.25">
      <c r="A74" s="24"/>
      <c r="B74" s="370"/>
      <c r="C74" s="387" t="s">
        <v>34</v>
      </c>
      <c r="D74" s="783">
        <f aca="true" t="shared" si="42" ref="D74:I74">IF(C24="","",C24)</f>
        <v>109</v>
      </c>
      <c r="E74" s="784">
        <f t="shared" si="42"/>
        <v>50</v>
      </c>
      <c r="F74" s="784">
        <f t="shared" si="42"/>
        <v>0</v>
      </c>
      <c r="G74" s="784">
        <f t="shared" si="42"/>
        <v>0</v>
      </c>
      <c r="H74" s="784">
        <f t="shared" si="42"/>
        <v>0</v>
      </c>
      <c r="I74" s="784">
        <f t="shared" si="42"/>
        <v>0</v>
      </c>
      <c r="J74" s="784">
        <v>0</v>
      </c>
      <c r="K74" s="784">
        <f>IF(J24="","",J24)</f>
        <v>0</v>
      </c>
      <c r="L74" s="784">
        <f>IF(K24="","",K24)</f>
        <v>324</v>
      </c>
      <c r="M74" s="784">
        <f>IF(L24="","",L24)</f>
        <v>47</v>
      </c>
      <c r="N74" s="784">
        <f>IF(M24="","",M24)</f>
        <v>0</v>
      </c>
      <c r="O74" s="785">
        <f>IF(N24="","",N24)</f>
        <v>0</v>
      </c>
      <c r="P74" s="851">
        <f>SUM(D74:O74)</f>
        <v>530</v>
      </c>
    </row>
    <row r="75" spans="1:16" ht="14.25">
      <c r="A75" s="24"/>
      <c r="B75" s="370" t="s">
        <v>37</v>
      </c>
      <c r="C75" s="388" t="s">
        <v>35</v>
      </c>
      <c r="D75" s="786">
        <f>IF(D74="","",'[1]3 利用関係(H27年度)'!C24)</f>
        <v>0</v>
      </c>
      <c r="E75" s="787">
        <f>IF(E74="","",'[1]3 利用関係(H27年度)'!D24)</f>
        <v>105</v>
      </c>
      <c r="F75" s="787">
        <f>IF(F74="","",'[1]3 利用関係(H27年度)'!E24)</f>
        <v>275</v>
      </c>
      <c r="G75" s="787">
        <f>IF(G74="","",'[1]3 利用関係(H27年度)'!F24)</f>
        <v>44</v>
      </c>
      <c r="H75" s="787">
        <f>IF(H74="","",'[1]3 利用関係(H27年度)'!G24)</f>
        <v>0</v>
      </c>
      <c r="I75" s="787">
        <f>IF(I74="","",'[1]3 利用関係(H27年度)'!H24)</f>
        <v>0</v>
      </c>
      <c r="J75" s="787">
        <f>IF(J74="","",'[1]3 利用関係(H27年度)'!I24)</f>
        <v>0</v>
      </c>
      <c r="K75" s="787">
        <f>IF(K74="","",'[1]3 利用関係(H27年度)'!J24)</f>
        <v>0</v>
      </c>
      <c r="L75" s="787">
        <f>IF(L74="","",'[1]3 利用関係(H27年度)'!K24)</f>
        <v>0</v>
      </c>
      <c r="M75" s="787">
        <f>IF(M74="","",'[1]3 利用関係(H27年度)'!L24)</f>
        <v>0</v>
      </c>
      <c r="N75" s="787">
        <f>IF(N74="","",'[1]3 利用関係(H27年度)'!M24)</f>
        <v>0</v>
      </c>
      <c r="O75" s="788">
        <f>IF(O74="","",'[1]3 利用関係(H27年度)'!N24)</f>
        <v>0</v>
      </c>
      <c r="P75" s="842">
        <f>SUM(D75:O75)</f>
        <v>424</v>
      </c>
    </row>
    <row r="76" spans="1:16" s="246" customFormat="1" ht="14.25">
      <c r="A76" s="145" t="s">
        <v>28</v>
      </c>
      <c r="B76" s="353"/>
      <c r="C76" s="389" t="s">
        <v>36</v>
      </c>
      <c r="D76" s="789">
        <v>0</v>
      </c>
      <c r="E76" s="686">
        <f>IF(E75=0,"",IF(E74="","",E74/E75))</f>
        <v>0.47619047619047616</v>
      </c>
      <c r="F76" s="686">
        <f>IF(F75=0,"",IF(F74="","",F74/F75))</f>
        <v>0</v>
      </c>
      <c r="G76" s="686">
        <f>IF(G74="","",G74/G75)</f>
        <v>0</v>
      </c>
      <c r="H76" s="789">
        <v>0</v>
      </c>
      <c r="I76" s="789">
        <v>0</v>
      </c>
      <c r="J76" s="789">
        <v>0</v>
      </c>
      <c r="K76" s="789">
        <v>0</v>
      </c>
      <c r="L76" s="789">
        <v>0</v>
      </c>
      <c r="M76" s="686">
        <v>0</v>
      </c>
      <c r="N76" s="686">
        <v>0</v>
      </c>
      <c r="O76" s="693">
        <v>0</v>
      </c>
      <c r="P76" s="840">
        <f>P74/P75</f>
        <v>1.25</v>
      </c>
    </row>
    <row r="77" spans="1:16" ht="14.25">
      <c r="A77" s="24"/>
      <c r="B77" s="376"/>
      <c r="C77" s="377" t="s">
        <v>34</v>
      </c>
      <c r="D77" s="790">
        <f aca="true" t="shared" si="43" ref="D77:O77">IF(C26="","",C26)</f>
        <v>178</v>
      </c>
      <c r="E77" s="784">
        <f t="shared" si="43"/>
        <v>243</v>
      </c>
      <c r="F77" s="784">
        <f t="shared" si="43"/>
        <v>320</v>
      </c>
      <c r="G77" s="784">
        <f t="shared" si="43"/>
        <v>246</v>
      </c>
      <c r="H77" s="784">
        <f t="shared" si="43"/>
        <v>216</v>
      </c>
      <c r="I77" s="784">
        <f t="shared" si="43"/>
        <v>219</v>
      </c>
      <c r="J77" s="784">
        <f t="shared" si="43"/>
        <v>253</v>
      </c>
      <c r="K77" s="784">
        <f t="shared" si="43"/>
        <v>197</v>
      </c>
      <c r="L77" s="784">
        <f t="shared" si="43"/>
        <v>230</v>
      </c>
      <c r="M77" s="784">
        <f t="shared" si="43"/>
        <v>209</v>
      </c>
      <c r="N77" s="784">
        <f t="shared" si="43"/>
        <v>190</v>
      </c>
      <c r="O77" s="785">
        <f t="shared" si="43"/>
        <v>252</v>
      </c>
      <c r="P77" s="841">
        <f>SUM(D77:O77)</f>
        <v>2753</v>
      </c>
    </row>
    <row r="78" spans="1:16" ht="14.25">
      <c r="A78" s="24"/>
      <c r="B78" s="370" t="s">
        <v>22</v>
      </c>
      <c r="C78" s="372" t="s">
        <v>35</v>
      </c>
      <c r="D78" s="791">
        <f>IF(D77="","",'[1]3 利用関係(H27年度)'!C26)</f>
        <v>220</v>
      </c>
      <c r="E78" s="792">
        <f>IF(E77="","",'[1]3 利用関係(H27年度)'!D26)</f>
        <v>240</v>
      </c>
      <c r="F78" s="792">
        <f>IF(F77="","",'[1]3 利用関係(H27年度)'!E26)</f>
        <v>192</v>
      </c>
      <c r="G78" s="792">
        <f>IF(G77="","",'[1]3 利用関係(H27年度)'!F26)</f>
        <v>187</v>
      </c>
      <c r="H78" s="792">
        <f>IF(H77="","",'[1]3 利用関係(H27年度)'!G26)</f>
        <v>235</v>
      </c>
      <c r="I78" s="792">
        <f>IF(I77="","",'[1]3 利用関係(H27年度)'!H26)</f>
        <v>261</v>
      </c>
      <c r="J78" s="792">
        <f>IF(J77="","",'[1]3 利用関係(H27年度)'!I26)</f>
        <v>237</v>
      </c>
      <c r="K78" s="792">
        <f>IF(K77="","",'[1]3 利用関係(H27年度)'!J26)</f>
        <v>204</v>
      </c>
      <c r="L78" s="792">
        <f>IF(L77="","",'[1]3 利用関係(H27年度)'!K26)</f>
        <v>229</v>
      </c>
      <c r="M78" s="792">
        <f>IF(M77="","",'[1]3 利用関係(H27年度)'!L26)</f>
        <v>187</v>
      </c>
      <c r="N78" s="792">
        <f>IF(N77="","",'[1]3 利用関係(H27年度)'!M26)</f>
        <v>243</v>
      </c>
      <c r="O78" s="793">
        <f>IF(O77="","",'[1]3 利用関係(H27年度)'!N26)</f>
        <v>263</v>
      </c>
      <c r="P78" s="847">
        <f>SUM(D78:O78)</f>
        <v>2698</v>
      </c>
    </row>
    <row r="79" spans="1:16" s="246" customFormat="1" ht="14.25">
      <c r="A79" s="145"/>
      <c r="B79" s="386"/>
      <c r="C79" s="354" t="s">
        <v>36</v>
      </c>
      <c r="D79" s="789">
        <f>IF(D77="","",D77/D78)</f>
        <v>0.8090909090909091</v>
      </c>
      <c r="E79" s="686">
        <f>IF(E77="","",E77/E78)</f>
        <v>1.0125</v>
      </c>
      <c r="F79" s="686">
        <f aca="true" t="shared" si="44" ref="F79:O79">IF(F77="","",F77/F78)</f>
        <v>1.6666666666666667</v>
      </c>
      <c r="G79" s="686">
        <f t="shared" si="44"/>
        <v>1.3155080213903743</v>
      </c>
      <c r="H79" s="686">
        <f t="shared" si="44"/>
        <v>0.9191489361702128</v>
      </c>
      <c r="I79" s="686">
        <f t="shared" si="44"/>
        <v>0.8390804597701149</v>
      </c>
      <c r="J79" s="686">
        <f t="shared" si="44"/>
        <v>1.0675105485232068</v>
      </c>
      <c r="K79" s="686">
        <f t="shared" si="44"/>
        <v>0.9656862745098039</v>
      </c>
      <c r="L79" s="686">
        <f t="shared" si="44"/>
        <v>1.0043668122270741</v>
      </c>
      <c r="M79" s="686">
        <f t="shared" si="44"/>
        <v>1.1176470588235294</v>
      </c>
      <c r="N79" s="686">
        <f t="shared" si="44"/>
        <v>0.7818930041152263</v>
      </c>
      <c r="O79" s="693">
        <f t="shared" si="44"/>
        <v>0.9581749049429658</v>
      </c>
      <c r="P79" s="840">
        <f>P77/P78</f>
        <v>1.0203854707190512</v>
      </c>
    </row>
    <row r="80" spans="1:16" ht="14.25">
      <c r="A80" s="24"/>
      <c r="B80" s="370"/>
      <c r="C80" s="377" t="s">
        <v>34</v>
      </c>
      <c r="D80" s="794">
        <f aca="true" t="shared" si="45" ref="D80:O80">IF(C27="","",C27)</f>
        <v>0</v>
      </c>
      <c r="E80" s="795">
        <f t="shared" si="45"/>
        <v>0</v>
      </c>
      <c r="F80" s="795">
        <f t="shared" si="45"/>
        <v>0</v>
      </c>
      <c r="G80" s="795">
        <f t="shared" si="45"/>
        <v>0</v>
      </c>
      <c r="H80" s="795">
        <f t="shared" si="45"/>
        <v>0</v>
      </c>
      <c r="I80" s="795">
        <f t="shared" si="45"/>
        <v>0</v>
      </c>
      <c r="J80" s="795">
        <f t="shared" si="45"/>
        <v>0</v>
      </c>
      <c r="K80" s="795">
        <f t="shared" si="45"/>
        <v>0</v>
      </c>
      <c r="L80" s="795">
        <f t="shared" si="45"/>
        <v>0</v>
      </c>
      <c r="M80" s="795">
        <f t="shared" si="45"/>
        <v>0</v>
      </c>
      <c r="N80" s="795">
        <f t="shared" si="45"/>
        <v>0</v>
      </c>
      <c r="O80" s="796">
        <f t="shared" si="45"/>
        <v>0</v>
      </c>
      <c r="P80" s="847">
        <f>SUM(D80:O80)</f>
        <v>0</v>
      </c>
    </row>
    <row r="81" spans="1:16" ht="14.25">
      <c r="A81" s="24"/>
      <c r="B81" s="370" t="s">
        <v>37</v>
      </c>
      <c r="C81" s="372" t="s">
        <v>35</v>
      </c>
      <c r="D81" s="797">
        <f>IF(D80="","",'[1]3 利用関係(H27年度)'!C27)</f>
        <v>0</v>
      </c>
      <c r="E81" s="702">
        <f>IF(E80="","",'[1]3 利用関係(H27年度)'!D27)</f>
        <v>0</v>
      </c>
      <c r="F81" s="702">
        <f>IF(F80="","",'[1]3 利用関係(H27年度)'!E27)</f>
        <v>0</v>
      </c>
      <c r="G81" s="702">
        <f>IF(G80="","",'[1]3 利用関係(H27年度)'!F27)</f>
        <v>0</v>
      </c>
      <c r="H81" s="702">
        <f>IF(H80="","",'[1]3 利用関係(H27年度)'!G27)</f>
        <v>0</v>
      </c>
      <c r="I81" s="702">
        <f>IF(I80="","",'[1]3 利用関係(H27年度)'!H27)</f>
        <v>0</v>
      </c>
      <c r="J81" s="702">
        <f>IF(J80="","",'[1]3 利用関係(H27年度)'!I27)</f>
        <v>0</v>
      </c>
      <c r="K81" s="702">
        <f>IF(K80="","",'[1]3 利用関係(H27年度)'!J27)</f>
        <v>0</v>
      </c>
      <c r="L81" s="702">
        <f>IF(L80="","",'[1]3 利用関係(H27年度)'!K27)</f>
        <v>0</v>
      </c>
      <c r="M81" s="702">
        <f>IF(M80="","",'[1]3 利用関係(H27年度)'!L27)</f>
        <v>0</v>
      </c>
      <c r="N81" s="702">
        <f>IF(N80="","",'[1]3 利用関係(H27年度)'!M27)</f>
        <v>0</v>
      </c>
      <c r="O81" s="703">
        <f>IF(O80="","",'[1]3 利用関係(H27年度)'!N27)</f>
        <v>0</v>
      </c>
      <c r="P81" s="847">
        <f>SUM(D81:O81)</f>
        <v>0</v>
      </c>
    </row>
    <row r="82" spans="1:16" s="246" customFormat="1" ht="14.25">
      <c r="A82" s="147"/>
      <c r="B82" s="373"/>
      <c r="C82" s="378" t="s">
        <v>36</v>
      </c>
      <c r="D82" s="789">
        <v>0</v>
      </c>
      <c r="E82" s="686">
        <v>0</v>
      </c>
      <c r="F82" s="686">
        <v>0</v>
      </c>
      <c r="G82" s="686">
        <v>0</v>
      </c>
      <c r="H82" s="686">
        <v>0</v>
      </c>
      <c r="I82" s="686">
        <v>0</v>
      </c>
      <c r="J82" s="686">
        <v>0</v>
      </c>
      <c r="K82" s="686">
        <v>0</v>
      </c>
      <c r="L82" s="686">
        <v>0</v>
      </c>
      <c r="M82" s="686">
        <v>0</v>
      </c>
      <c r="N82" s="686">
        <v>0</v>
      </c>
      <c r="O82" s="693">
        <v>0</v>
      </c>
      <c r="P82" s="850">
        <v>0</v>
      </c>
    </row>
    <row r="83" spans="1:16" ht="14.25">
      <c r="A83" s="24" t="s">
        <v>29</v>
      </c>
      <c r="B83" s="376"/>
      <c r="C83" s="377" t="s">
        <v>34</v>
      </c>
      <c r="D83" s="798">
        <f>IF(D71="","",D71-D77)</f>
        <v>131</v>
      </c>
      <c r="E83" s="799">
        <f>IF(E71="","",E71-E77)</f>
        <v>68</v>
      </c>
      <c r="F83" s="799">
        <f aca="true" t="shared" si="46" ref="F83:O84">IF(F71="","",F71-F77)</f>
        <v>10</v>
      </c>
      <c r="G83" s="799">
        <f t="shared" si="46"/>
        <v>11</v>
      </c>
      <c r="H83" s="799">
        <f t="shared" si="46"/>
        <v>14</v>
      </c>
      <c r="I83" s="799">
        <f t="shared" si="46"/>
        <v>21</v>
      </c>
      <c r="J83" s="799">
        <f t="shared" si="46"/>
        <v>10</v>
      </c>
      <c r="K83" s="799">
        <f t="shared" si="46"/>
        <v>29</v>
      </c>
      <c r="L83" s="799">
        <f t="shared" si="46"/>
        <v>331</v>
      </c>
      <c r="M83" s="799">
        <f t="shared" si="46"/>
        <v>56</v>
      </c>
      <c r="N83" s="799">
        <f t="shared" si="46"/>
        <v>21</v>
      </c>
      <c r="O83" s="800">
        <f t="shared" si="46"/>
        <v>13</v>
      </c>
      <c r="P83" s="841">
        <f>SUM(D83:O83)</f>
        <v>715</v>
      </c>
    </row>
    <row r="84" spans="1:16" ht="14.25">
      <c r="A84" s="24"/>
      <c r="B84" s="370" t="s">
        <v>18</v>
      </c>
      <c r="C84" s="372" t="s">
        <v>35</v>
      </c>
      <c r="D84" s="761">
        <f>IF(D72="","",D72-D78)</f>
        <v>11</v>
      </c>
      <c r="E84" s="749">
        <f>IF(E72="","",E72-E78)</f>
        <v>119</v>
      </c>
      <c r="F84" s="749">
        <f t="shared" si="46"/>
        <v>286</v>
      </c>
      <c r="G84" s="749">
        <f t="shared" si="46"/>
        <v>50</v>
      </c>
      <c r="H84" s="749">
        <f t="shared" si="46"/>
        <v>15</v>
      </c>
      <c r="I84" s="749">
        <f t="shared" si="46"/>
        <v>13</v>
      </c>
      <c r="J84" s="749">
        <f t="shared" si="46"/>
        <v>27</v>
      </c>
      <c r="K84" s="749">
        <f t="shared" si="46"/>
        <v>23</v>
      </c>
      <c r="L84" s="749">
        <f t="shared" si="46"/>
        <v>12</v>
      </c>
      <c r="M84" s="749">
        <f t="shared" si="46"/>
        <v>5</v>
      </c>
      <c r="N84" s="749">
        <f t="shared" si="46"/>
        <v>29</v>
      </c>
      <c r="O84" s="750">
        <f t="shared" si="46"/>
        <v>22</v>
      </c>
      <c r="P84" s="841">
        <f>SUM(D84:O84)</f>
        <v>612</v>
      </c>
    </row>
    <row r="85" spans="1:16" s="246" customFormat="1" ht="14.25">
      <c r="A85" s="145"/>
      <c r="B85" s="386"/>
      <c r="C85" s="354" t="s">
        <v>36</v>
      </c>
      <c r="D85" s="789">
        <f>IF(D83="","",D83/D84)</f>
        <v>11.909090909090908</v>
      </c>
      <c r="E85" s="686">
        <f>IF(E83="","",E83/E84)</f>
        <v>0.5714285714285714</v>
      </c>
      <c r="F85" s="686">
        <f aca="true" t="shared" si="47" ref="F85:O85">IF(F83="","",F83/F84)</f>
        <v>0.03496503496503497</v>
      </c>
      <c r="G85" s="686">
        <f t="shared" si="47"/>
        <v>0.22</v>
      </c>
      <c r="H85" s="686">
        <f t="shared" si="47"/>
        <v>0.9333333333333333</v>
      </c>
      <c r="I85" s="686">
        <f t="shared" si="47"/>
        <v>1.6153846153846154</v>
      </c>
      <c r="J85" s="686">
        <f t="shared" si="47"/>
        <v>0.37037037037037035</v>
      </c>
      <c r="K85" s="686">
        <f t="shared" si="47"/>
        <v>1.2608695652173914</v>
      </c>
      <c r="L85" s="686">
        <f t="shared" si="47"/>
        <v>27.583333333333332</v>
      </c>
      <c r="M85" s="686">
        <f t="shared" si="47"/>
        <v>11.2</v>
      </c>
      <c r="N85" s="686">
        <f t="shared" si="47"/>
        <v>0.7241379310344828</v>
      </c>
      <c r="O85" s="693">
        <f t="shared" si="47"/>
        <v>0.5909090909090909</v>
      </c>
      <c r="P85" s="840">
        <f>P83/P84</f>
        <v>1.1683006535947713</v>
      </c>
    </row>
    <row r="86" spans="1:16" ht="14.25">
      <c r="A86" s="24"/>
      <c r="B86" s="370"/>
      <c r="C86" s="377" t="s">
        <v>34</v>
      </c>
      <c r="D86" s="801">
        <f>IF(D74="","",D74-D80)</f>
        <v>109</v>
      </c>
      <c r="E86" s="802">
        <f>IF(E74="","",E74-E80)</f>
        <v>50</v>
      </c>
      <c r="F86" s="802">
        <f aca="true" t="shared" si="48" ref="F86:O87">IF(F74="","",F74-F80)</f>
        <v>0</v>
      </c>
      <c r="G86" s="802">
        <f t="shared" si="48"/>
        <v>0</v>
      </c>
      <c r="H86" s="802">
        <f t="shared" si="48"/>
        <v>0</v>
      </c>
      <c r="I86" s="802">
        <f t="shared" si="48"/>
        <v>0</v>
      </c>
      <c r="J86" s="802">
        <f t="shared" si="48"/>
        <v>0</v>
      </c>
      <c r="K86" s="802">
        <f t="shared" si="48"/>
        <v>0</v>
      </c>
      <c r="L86" s="802">
        <f t="shared" si="48"/>
        <v>324</v>
      </c>
      <c r="M86" s="802">
        <f t="shared" si="48"/>
        <v>47</v>
      </c>
      <c r="N86" s="802">
        <f t="shared" si="48"/>
        <v>0</v>
      </c>
      <c r="O86" s="803">
        <f t="shared" si="48"/>
        <v>0</v>
      </c>
      <c r="P86" s="851">
        <f>SUM(D86:O86)</f>
        <v>530</v>
      </c>
    </row>
    <row r="87" spans="1:16" ht="14.25">
      <c r="A87" s="24"/>
      <c r="B87" s="370" t="s">
        <v>37</v>
      </c>
      <c r="C87" s="372" t="s">
        <v>35</v>
      </c>
      <c r="D87" s="761">
        <f>IF(D75="","",D75-D81)</f>
        <v>0</v>
      </c>
      <c r="E87" s="749">
        <f>IF(E75="","",E75-E81)</f>
        <v>105</v>
      </c>
      <c r="F87" s="749">
        <f t="shared" si="48"/>
        <v>275</v>
      </c>
      <c r="G87" s="749">
        <f t="shared" si="48"/>
        <v>44</v>
      </c>
      <c r="H87" s="749">
        <f t="shared" si="48"/>
        <v>0</v>
      </c>
      <c r="I87" s="749">
        <f t="shared" si="48"/>
        <v>0</v>
      </c>
      <c r="J87" s="749">
        <f t="shared" si="48"/>
        <v>0</v>
      </c>
      <c r="K87" s="749">
        <f t="shared" si="48"/>
        <v>0</v>
      </c>
      <c r="L87" s="749">
        <f t="shared" si="48"/>
        <v>0</v>
      </c>
      <c r="M87" s="749">
        <f t="shared" si="48"/>
        <v>0</v>
      </c>
      <c r="N87" s="749">
        <f t="shared" si="48"/>
        <v>0</v>
      </c>
      <c r="O87" s="750">
        <f t="shared" si="48"/>
        <v>0</v>
      </c>
      <c r="P87" s="842">
        <f>SUM(D87:O87)</f>
        <v>424</v>
      </c>
    </row>
    <row r="88" spans="1:16" s="246" customFormat="1" ht="15" thickBot="1">
      <c r="A88" s="148"/>
      <c r="B88" s="390"/>
      <c r="C88" s="391" t="s">
        <v>36</v>
      </c>
      <c r="D88" s="762">
        <v>0</v>
      </c>
      <c r="E88" s="690">
        <f>IF(E87=0,"",IF(E86="","",E86/E87))</f>
        <v>0.47619047619047616</v>
      </c>
      <c r="F88" s="690">
        <f>IF(F87=0,"",IF(F86="","",F86/F87))</f>
        <v>0</v>
      </c>
      <c r="G88" s="704">
        <f>IF(G83="","",G86/G87)</f>
        <v>0</v>
      </c>
      <c r="H88" s="704">
        <v>0</v>
      </c>
      <c r="I88" s="704">
        <v>0</v>
      </c>
      <c r="J88" s="704">
        <v>0</v>
      </c>
      <c r="K88" s="704">
        <v>0</v>
      </c>
      <c r="L88" s="704">
        <v>0</v>
      </c>
      <c r="M88" s="690">
        <v>0</v>
      </c>
      <c r="N88" s="690">
        <v>0</v>
      </c>
      <c r="O88" s="705">
        <v>0</v>
      </c>
      <c r="P88" s="856">
        <f>P86/P87</f>
        <v>1.25</v>
      </c>
    </row>
    <row r="89" spans="1:16" ht="15" thickTop="1">
      <c r="A89" s="22"/>
      <c r="B89" s="348"/>
      <c r="C89" s="394" t="s">
        <v>34</v>
      </c>
      <c r="D89" s="804">
        <f>IF(D44="","",D44+D53+D62+D71)</f>
        <v>1734</v>
      </c>
      <c r="E89" s="805">
        <f>IF(E44="","",E44+E53+E62+E71)</f>
        <v>1857</v>
      </c>
      <c r="F89" s="805">
        <f aca="true" t="shared" si="49" ref="F89:O90">IF(F44="","",F44+F53+F62+F71)</f>
        <v>1983</v>
      </c>
      <c r="G89" s="805">
        <f t="shared" si="49"/>
        <v>1944</v>
      </c>
      <c r="H89" s="805">
        <f t="shared" si="49"/>
        <v>1910</v>
      </c>
      <c r="I89" s="805">
        <f t="shared" si="49"/>
        <v>2205</v>
      </c>
      <c r="J89" s="805">
        <f t="shared" si="49"/>
        <v>2369</v>
      </c>
      <c r="K89" s="805">
        <f t="shared" si="49"/>
        <v>1639</v>
      </c>
      <c r="L89" s="805">
        <f t="shared" si="49"/>
        <v>2211</v>
      </c>
      <c r="M89" s="805">
        <f t="shared" si="49"/>
        <v>1442</v>
      </c>
      <c r="N89" s="805">
        <f t="shared" si="49"/>
        <v>1787</v>
      </c>
      <c r="O89" s="806">
        <f t="shared" si="49"/>
        <v>1724</v>
      </c>
      <c r="P89" s="844">
        <f>SUM(D89:O89)</f>
        <v>22805</v>
      </c>
    </row>
    <row r="90" spans="1:16" ht="14.25">
      <c r="A90" s="22"/>
      <c r="B90" s="348" t="s">
        <v>20</v>
      </c>
      <c r="C90" s="349" t="s">
        <v>35</v>
      </c>
      <c r="D90" s="807">
        <f>IF(D45="","",D45+D54+D63+D72)</f>
        <v>1772</v>
      </c>
      <c r="E90" s="756">
        <f>IF(E45="","",E45+E54+E63+E72)</f>
        <v>1782</v>
      </c>
      <c r="F90" s="756">
        <f t="shared" si="49"/>
        <v>2134</v>
      </c>
      <c r="G90" s="756">
        <f t="shared" si="49"/>
        <v>1957</v>
      </c>
      <c r="H90" s="756">
        <f t="shared" si="49"/>
        <v>1886</v>
      </c>
      <c r="I90" s="756">
        <f t="shared" si="49"/>
        <v>1911</v>
      </c>
      <c r="J90" s="756">
        <f t="shared" si="49"/>
        <v>2224</v>
      </c>
      <c r="K90" s="756">
        <f t="shared" si="49"/>
        <v>1661</v>
      </c>
      <c r="L90" s="756">
        <f t="shared" si="49"/>
        <v>1703</v>
      </c>
      <c r="M90" s="756">
        <f t="shared" si="49"/>
        <v>1412</v>
      </c>
      <c r="N90" s="756">
        <f t="shared" si="49"/>
        <v>2007</v>
      </c>
      <c r="O90" s="757">
        <f t="shared" si="49"/>
        <v>2079</v>
      </c>
      <c r="P90" s="842">
        <f>SUM(D90:O90)</f>
        <v>22528</v>
      </c>
    </row>
    <row r="91" spans="1:16" s="246" customFormat="1" ht="14.25">
      <c r="A91" s="145" t="s">
        <v>31</v>
      </c>
      <c r="B91" s="353"/>
      <c r="C91" s="354" t="s">
        <v>36</v>
      </c>
      <c r="D91" s="808">
        <f>IF(D89="","",D89/D90)</f>
        <v>0.9785553047404063</v>
      </c>
      <c r="E91" s="809">
        <f>IF(E89="","",E89/E90)</f>
        <v>1.0420875420875422</v>
      </c>
      <c r="F91" s="809">
        <f aca="true" t="shared" si="50" ref="F91:O91">IF(F89="","",F89/F90)</f>
        <v>0.9292408622305529</v>
      </c>
      <c r="G91" s="809">
        <f t="shared" si="50"/>
        <v>0.9933571793561574</v>
      </c>
      <c r="H91" s="809">
        <f t="shared" si="50"/>
        <v>1.0127253446447508</v>
      </c>
      <c r="I91" s="809">
        <f t="shared" si="50"/>
        <v>1.1538461538461537</v>
      </c>
      <c r="J91" s="809">
        <f t="shared" si="50"/>
        <v>1.0651978417266188</v>
      </c>
      <c r="K91" s="809">
        <f t="shared" si="50"/>
        <v>0.9867549668874173</v>
      </c>
      <c r="L91" s="809">
        <f t="shared" si="50"/>
        <v>1.2982971227246036</v>
      </c>
      <c r="M91" s="809">
        <f t="shared" si="50"/>
        <v>1.0212464589235128</v>
      </c>
      <c r="N91" s="809">
        <f t="shared" si="50"/>
        <v>0.8903836571998007</v>
      </c>
      <c r="O91" s="810">
        <f t="shared" si="50"/>
        <v>0.8292448292448292</v>
      </c>
      <c r="P91" s="840">
        <f>P89/P90</f>
        <v>1.0122958096590908</v>
      </c>
    </row>
    <row r="92" spans="1:16" ht="14.25">
      <c r="A92" s="22"/>
      <c r="B92" s="355"/>
      <c r="C92" s="356" t="s">
        <v>34</v>
      </c>
      <c r="D92" s="747">
        <f>IF(D47="","",D47+D56+D65+D77)</f>
        <v>1245</v>
      </c>
      <c r="E92" s="685">
        <f>IF(E47="","",E47+E56+E65+E77)</f>
        <v>1387</v>
      </c>
      <c r="F92" s="685">
        <f aca="true" t="shared" si="51" ref="F92:O93">IF(F47="","",F47+F56+F65+F77)</f>
        <v>1431</v>
      </c>
      <c r="G92" s="685">
        <f t="shared" si="51"/>
        <v>1403</v>
      </c>
      <c r="H92" s="685">
        <f t="shared" si="51"/>
        <v>1307</v>
      </c>
      <c r="I92" s="685">
        <f t="shared" si="51"/>
        <v>1616</v>
      </c>
      <c r="J92" s="685">
        <f t="shared" si="51"/>
        <v>1447</v>
      </c>
      <c r="K92" s="685">
        <f t="shared" si="51"/>
        <v>1276</v>
      </c>
      <c r="L92" s="685">
        <f t="shared" si="51"/>
        <v>1387</v>
      </c>
      <c r="M92" s="685">
        <f t="shared" si="51"/>
        <v>992</v>
      </c>
      <c r="N92" s="685">
        <f t="shared" si="51"/>
        <v>1323</v>
      </c>
      <c r="O92" s="694">
        <f t="shared" si="51"/>
        <v>1272</v>
      </c>
      <c r="P92" s="851">
        <f>SUM(D92:O92)</f>
        <v>16086</v>
      </c>
    </row>
    <row r="93" spans="1:16" ht="14.25">
      <c r="A93" s="22"/>
      <c r="B93" s="348" t="s">
        <v>22</v>
      </c>
      <c r="C93" s="349" t="s">
        <v>35</v>
      </c>
      <c r="D93" s="748">
        <f>IF(D48="","",D48+D57+D66+D78)</f>
        <v>1316</v>
      </c>
      <c r="E93" s="749">
        <f>IF(E48="","",E48+E57+E66+E78)</f>
        <v>1298</v>
      </c>
      <c r="F93" s="749">
        <f t="shared" si="51"/>
        <v>1456</v>
      </c>
      <c r="G93" s="749">
        <f t="shared" si="51"/>
        <v>1399</v>
      </c>
      <c r="H93" s="749">
        <f t="shared" si="51"/>
        <v>1421</v>
      </c>
      <c r="I93" s="749">
        <f t="shared" si="51"/>
        <v>1391</v>
      </c>
      <c r="J93" s="749">
        <f t="shared" si="51"/>
        <v>1445</v>
      </c>
      <c r="K93" s="749">
        <f t="shared" si="51"/>
        <v>1149</v>
      </c>
      <c r="L93" s="749">
        <f t="shared" si="51"/>
        <v>1174</v>
      </c>
      <c r="M93" s="749">
        <f t="shared" si="51"/>
        <v>1070</v>
      </c>
      <c r="N93" s="749">
        <f t="shared" si="51"/>
        <v>1286</v>
      </c>
      <c r="O93" s="750">
        <f t="shared" si="51"/>
        <v>1639</v>
      </c>
      <c r="P93" s="842">
        <f>SUM(D93:O93)</f>
        <v>16044</v>
      </c>
    </row>
    <row r="94" spans="1:16" s="246" customFormat="1" ht="14.25">
      <c r="A94" s="145"/>
      <c r="B94" s="353"/>
      <c r="C94" s="354" t="s">
        <v>36</v>
      </c>
      <c r="D94" s="769">
        <f>IF(D92="","",D92/D93)</f>
        <v>0.9460486322188449</v>
      </c>
      <c r="E94" s="695">
        <f>IF(E92="","",E92/E93)</f>
        <v>1.068567026194145</v>
      </c>
      <c r="F94" s="695">
        <f aca="true" t="shared" si="52" ref="F94:O94">IF(F92="","",F92/F93)</f>
        <v>0.9828296703296703</v>
      </c>
      <c r="G94" s="695">
        <f t="shared" si="52"/>
        <v>1.0028591851322373</v>
      </c>
      <c r="H94" s="695">
        <f t="shared" si="52"/>
        <v>0.9197748064743139</v>
      </c>
      <c r="I94" s="695">
        <f t="shared" si="52"/>
        <v>1.1617541337167505</v>
      </c>
      <c r="J94" s="695">
        <f t="shared" si="52"/>
        <v>1.0013840830449827</v>
      </c>
      <c r="K94" s="695">
        <f t="shared" si="52"/>
        <v>1.1105308964316798</v>
      </c>
      <c r="L94" s="695">
        <f t="shared" si="52"/>
        <v>1.1814310051107326</v>
      </c>
      <c r="M94" s="695">
        <f t="shared" si="52"/>
        <v>0.9271028037383178</v>
      </c>
      <c r="N94" s="695">
        <f t="shared" si="52"/>
        <v>1.0287713841368584</v>
      </c>
      <c r="O94" s="696">
        <f t="shared" si="52"/>
        <v>0.7760829774252593</v>
      </c>
      <c r="P94" s="840">
        <f>P92/P93</f>
        <v>1.0026178010471205</v>
      </c>
    </row>
    <row r="95" spans="1:16" ht="14.25">
      <c r="A95" s="24" t="s">
        <v>13</v>
      </c>
      <c r="B95" s="376"/>
      <c r="C95" s="377" t="s">
        <v>34</v>
      </c>
      <c r="D95" s="794">
        <f>IF(D50="","",D50+D59+D68+D83)</f>
        <v>489</v>
      </c>
      <c r="E95" s="795">
        <f>IF(E50="","",E50+E59+E68+E83)</f>
        <v>470</v>
      </c>
      <c r="F95" s="795">
        <f aca="true" t="shared" si="53" ref="F95:O95">IF(F50="","",F50+F59+F68+F83)</f>
        <v>552</v>
      </c>
      <c r="G95" s="795">
        <f t="shared" si="53"/>
        <v>541</v>
      </c>
      <c r="H95" s="795">
        <f t="shared" si="53"/>
        <v>603</v>
      </c>
      <c r="I95" s="795">
        <f t="shared" si="53"/>
        <v>589</v>
      </c>
      <c r="J95" s="795">
        <f t="shared" si="53"/>
        <v>922</v>
      </c>
      <c r="K95" s="795">
        <f t="shared" si="53"/>
        <v>363</v>
      </c>
      <c r="L95" s="795">
        <f t="shared" si="53"/>
        <v>824</v>
      </c>
      <c r="M95" s="795">
        <f t="shared" si="53"/>
        <v>450</v>
      </c>
      <c r="N95" s="795">
        <f t="shared" si="53"/>
        <v>464</v>
      </c>
      <c r="O95" s="796">
        <f t="shared" si="53"/>
        <v>452</v>
      </c>
      <c r="P95" s="851">
        <f>SUM(D95:O95)</f>
        <v>6719</v>
      </c>
    </row>
    <row r="96" spans="1:16" ht="14.25">
      <c r="A96" s="24"/>
      <c r="B96" s="370" t="s">
        <v>18</v>
      </c>
      <c r="C96" s="372" t="s">
        <v>35</v>
      </c>
      <c r="D96" s="811">
        <f>IF(D90="","",D90-D93)</f>
        <v>456</v>
      </c>
      <c r="E96" s="812">
        <f>IF(E90="","",E90-E93)</f>
        <v>484</v>
      </c>
      <c r="F96" s="812">
        <f aca="true" t="shared" si="54" ref="F96:O96">IF(F90="","",F90-F93)</f>
        <v>678</v>
      </c>
      <c r="G96" s="812">
        <f t="shared" si="54"/>
        <v>558</v>
      </c>
      <c r="H96" s="812">
        <f t="shared" si="54"/>
        <v>465</v>
      </c>
      <c r="I96" s="812">
        <f t="shared" si="54"/>
        <v>520</v>
      </c>
      <c r="J96" s="812">
        <f t="shared" si="54"/>
        <v>779</v>
      </c>
      <c r="K96" s="812">
        <f t="shared" si="54"/>
        <v>512</v>
      </c>
      <c r="L96" s="812">
        <f t="shared" si="54"/>
        <v>529</v>
      </c>
      <c r="M96" s="812">
        <f t="shared" si="54"/>
        <v>342</v>
      </c>
      <c r="N96" s="812">
        <f t="shared" si="54"/>
        <v>721</v>
      </c>
      <c r="O96" s="813">
        <f t="shared" si="54"/>
        <v>440</v>
      </c>
      <c r="P96" s="842">
        <f>SUM(D96:O96)</f>
        <v>6484</v>
      </c>
    </row>
    <row r="97" spans="1:16" s="246" customFormat="1" ht="15" thickBot="1">
      <c r="A97" s="149"/>
      <c r="B97" s="397"/>
      <c r="C97" s="398" t="s">
        <v>36</v>
      </c>
      <c r="D97" s="814">
        <f>IF(D95="","",D95/D96)</f>
        <v>1.0723684210526316</v>
      </c>
      <c r="E97" s="709">
        <f>IF(E95="","",E95/E96)</f>
        <v>0.9710743801652892</v>
      </c>
      <c r="F97" s="709">
        <f aca="true" t="shared" si="55" ref="F97:O97">IF(F95="","",F95/F96)</f>
        <v>0.8141592920353983</v>
      </c>
      <c r="G97" s="709">
        <f t="shared" si="55"/>
        <v>0.9695340501792115</v>
      </c>
      <c r="H97" s="709">
        <f t="shared" si="55"/>
        <v>1.2967741935483872</v>
      </c>
      <c r="I97" s="709">
        <f t="shared" si="55"/>
        <v>1.1326923076923077</v>
      </c>
      <c r="J97" s="709">
        <f t="shared" si="55"/>
        <v>1.1835686777920411</v>
      </c>
      <c r="K97" s="709">
        <f t="shared" si="55"/>
        <v>0.708984375</v>
      </c>
      <c r="L97" s="709">
        <f t="shared" si="55"/>
        <v>1.55765595463138</v>
      </c>
      <c r="M97" s="709">
        <f t="shared" si="55"/>
        <v>1.3157894736842106</v>
      </c>
      <c r="N97" s="709">
        <f t="shared" si="55"/>
        <v>0.6435506241331485</v>
      </c>
      <c r="O97" s="710">
        <f t="shared" si="55"/>
        <v>1.0272727272727273</v>
      </c>
      <c r="P97" s="857">
        <f>P95/P96</f>
        <v>1.036243059839605</v>
      </c>
    </row>
    <row r="98" spans="1:16" ht="15" thickTop="1">
      <c r="A98" s="12"/>
      <c r="B98" s="275"/>
      <c r="C98" s="275"/>
      <c r="D98" s="275"/>
      <c r="E98" s="275"/>
      <c r="F98" s="275"/>
      <c r="G98" s="275"/>
      <c r="H98" s="275"/>
      <c r="I98" s="275"/>
      <c r="J98" s="275"/>
      <c r="K98" s="275"/>
      <c r="L98" s="275"/>
      <c r="M98" s="275"/>
      <c r="N98" s="275"/>
      <c r="O98" s="275" t="s">
        <v>32</v>
      </c>
      <c r="P98" s="275"/>
    </row>
    <row r="99" spans="1:16" ht="14.25">
      <c r="A99" s="12"/>
      <c r="B99" s="275"/>
      <c r="C99" s="275"/>
      <c r="D99" s="275"/>
      <c r="E99" s="275"/>
      <c r="F99" s="275"/>
      <c r="G99" s="275"/>
      <c r="H99" s="275"/>
      <c r="I99" s="478"/>
      <c r="K99" s="275"/>
      <c r="L99" s="275"/>
      <c r="M99" s="275"/>
      <c r="N99" s="275"/>
      <c r="P99" s="621" t="s">
        <v>161</v>
      </c>
    </row>
  </sheetData>
  <sheetProtection/>
  <mergeCells count="1">
    <mergeCell ref="E40:K40"/>
  </mergeCells>
  <printOptions/>
  <pageMargins left="0.7480314960629921" right="0.7480314960629921" top="0.35433070866141736" bottom="0.3937007874015748" header="0.31496062992125984" footer="0.1968503937007874"/>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dimension ref="A1:AC36"/>
  <sheetViews>
    <sheetView view="pageBreakPreview" zoomScaleNormal="75" zoomScaleSheetLayoutView="100" zoomScalePageLayoutView="0" workbookViewId="0" topLeftCell="A1">
      <pane xSplit="2" ySplit="3" topLeftCell="C4" activePane="bottomRight" state="frozen"/>
      <selection pane="topLeft" activeCell="B30" sqref="B30"/>
      <selection pane="topRight" activeCell="B30" sqref="B30"/>
      <selection pane="bottomLeft" activeCell="B30" sqref="B30"/>
      <selection pane="bottomRight" activeCell="G2" sqref="G2"/>
    </sheetView>
  </sheetViews>
  <sheetFormatPr defaultColWidth="9.00390625" defaultRowHeight="13.5"/>
  <cols>
    <col min="1" max="1" width="13.125" style="170" customWidth="1"/>
    <col min="2" max="2" width="9.00390625" style="170" customWidth="1"/>
    <col min="3" max="16384" width="9.00390625" style="170" customWidth="1"/>
  </cols>
  <sheetData>
    <row r="1" spans="1:15" ht="17.25">
      <c r="A1" s="632"/>
      <c r="B1" s="160"/>
      <c r="C1" s="135"/>
      <c r="D1" s="58" t="s">
        <v>44</v>
      </c>
      <c r="E1" s="58"/>
      <c r="F1" s="58"/>
      <c r="G1" s="58"/>
      <c r="H1" s="58"/>
      <c r="I1" s="58" t="s">
        <v>203</v>
      </c>
      <c r="J1" s="58"/>
      <c r="K1" s="179"/>
      <c r="L1" s="179"/>
      <c r="M1" s="179"/>
      <c r="N1" s="179"/>
      <c r="O1" s="179"/>
    </row>
    <row r="2" spans="1:17" ht="15" thickBot="1">
      <c r="A2" s="262"/>
      <c r="B2" s="262"/>
      <c r="C2" s="179"/>
      <c r="D2" s="881" t="s">
        <v>214</v>
      </c>
      <c r="E2" s="880"/>
      <c r="F2" s="880"/>
      <c r="G2" s="880"/>
      <c r="H2" s="880"/>
      <c r="I2" s="880"/>
      <c r="J2" s="880"/>
      <c r="K2" s="880"/>
      <c r="L2" s="880"/>
      <c r="M2" s="880"/>
      <c r="N2" s="880"/>
      <c r="O2" s="179" t="s">
        <v>0</v>
      </c>
      <c r="Q2" s="170" t="s">
        <v>105</v>
      </c>
    </row>
    <row r="3" spans="1:29" ht="18" thickBot="1">
      <c r="A3" s="59" t="s">
        <v>45</v>
      </c>
      <c r="B3" s="60" t="s">
        <v>46</v>
      </c>
      <c r="C3" s="61" t="s">
        <v>1</v>
      </c>
      <c r="D3" s="62" t="s">
        <v>2</v>
      </c>
      <c r="E3" s="62" t="s">
        <v>3</v>
      </c>
      <c r="F3" s="62" t="s">
        <v>4</v>
      </c>
      <c r="G3" s="62" t="s">
        <v>5</v>
      </c>
      <c r="H3" s="63" t="s">
        <v>6</v>
      </c>
      <c r="I3" s="62" t="s">
        <v>7</v>
      </c>
      <c r="J3" s="62" t="s">
        <v>8</v>
      </c>
      <c r="K3" s="62" t="s">
        <v>9</v>
      </c>
      <c r="L3" s="62" t="s">
        <v>10</v>
      </c>
      <c r="M3" s="62" t="s">
        <v>11</v>
      </c>
      <c r="N3" s="64" t="s">
        <v>12</v>
      </c>
      <c r="O3" s="161" t="s">
        <v>131</v>
      </c>
      <c r="Q3" s="263" t="s">
        <v>106</v>
      </c>
      <c r="R3" s="263" t="s">
        <v>107</v>
      </c>
      <c r="S3" s="263" t="s">
        <v>108</v>
      </c>
      <c r="T3" s="263" t="s">
        <v>109</v>
      </c>
      <c r="U3" s="263" t="s">
        <v>110</v>
      </c>
      <c r="V3" s="263" t="s">
        <v>111</v>
      </c>
      <c r="W3" s="263" t="s">
        <v>112</v>
      </c>
      <c r="X3" s="263" t="s">
        <v>113</v>
      </c>
      <c r="Y3" s="263" t="s">
        <v>114</v>
      </c>
      <c r="Z3" s="263" t="s">
        <v>115</v>
      </c>
      <c r="AA3" s="263" t="s">
        <v>116</v>
      </c>
      <c r="AB3" s="263" t="s">
        <v>117</v>
      </c>
      <c r="AC3" s="263" t="s">
        <v>118</v>
      </c>
    </row>
    <row r="4" spans="1:29" ht="13.5" customHeight="1" thickTop="1">
      <c r="A4" s="65"/>
      <c r="B4" s="264" t="s">
        <v>49</v>
      </c>
      <c r="C4" s="164">
        <f>IF('5 県北'!C34="","",'5 県北'!C34)</f>
        <v>148</v>
      </c>
      <c r="D4" s="182">
        <f>IF('5 県北'!D34="","",'5 県北'!D34)</f>
        <v>162</v>
      </c>
      <c r="E4" s="182">
        <f>IF('5 県北'!E34="","",'5 県北'!E34)</f>
        <v>131</v>
      </c>
      <c r="F4" s="182">
        <f>IF('5 県北'!F34="","",'5 県北'!F34)</f>
        <v>128</v>
      </c>
      <c r="G4" s="182">
        <f>IF('5 県北'!G34="","",'5 県北'!G34)</f>
        <v>140</v>
      </c>
      <c r="H4" s="182">
        <f>IF('5 県北'!H34="","",'5 県北'!H34)</f>
        <v>233</v>
      </c>
      <c r="I4" s="182">
        <f>IF('5 県北'!I34="","",'5 県北'!I34)</f>
        <v>232</v>
      </c>
      <c r="J4" s="182">
        <f>IF('5 県北'!J34="","",'5 県北'!J34)</f>
        <v>138</v>
      </c>
      <c r="K4" s="182">
        <f>IF('5 県北'!K34="","",'5 県北'!K34)</f>
        <v>182</v>
      </c>
      <c r="L4" s="182">
        <f>IF('5 県北'!L34="","",'5 県北'!L34)</f>
        <v>120</v>
      </c>
      <c r="M4" s="182">
        <f>IF('5 県北'!M34="","",'5 県北'!M34)</f>
        <v>124</v>
      </c>
      <c r="N4" s="182">
        <f>IF('5 県北'!N34="","",'5 県北'!N34)</f>
        <v>79</v>
      </c>
      <c r="O4" s="208">
        <f>SUM(C4:N4)</f>
        <v>1817</v>
      </c>
      <c r="Q4" s="170">
        <f>IF('5 県北'!C34="","",'5 県北'!C9+'5 県北'!C24+'5 県北'!C29)</f>
        <v>38</v>
      </c>
      <c r="R4" s="170">
        <f>IF('5 県北'!D34="","",'5 県北'!D9+'5 県北'!D24+'5 県北'!D29)</f>
        <v>52</v>
      </c>
      <c r="S4" s="170">
        <f>IF('5 県北'!E34="","",'5 県北'!E9+'5 県北'!E24+'5 県北'!E29)</f>
        <v>34</v>
      </c>
      <c r="T4" s="170">
        <f>IF('5 県北'!F34="","",'5 県北'!F9+'5 県北'!F24+'5 県北'!F29)</f>
        <v>19</v>
      </c>
      <c r="U4" s="170">
        <f>IF('5 県北'!G34="","",'5 県北'!G9+'5 県北'!G24+'5 県北'!G29)</f>
        <v>41</v>
      </c>
      <c r="V4" s="170">
        <f>IF('5 県北'!H34="","",'5 県北'!H9+'5 県北'!H24+'5 県北'!H29)</f>
        <v>43</v>
      </c>
      <c r="W4" s="170">
        <f>IF('5 県北'!I34="","",'5 県北'!I9+'5 県北'!I24+'5 県北'!I29)</f>
        <v>64</v>
      </c>
      <c r="X4" s="170">
        <f>IF('5 県北'!J34="","",'5 県北'!J9+'5 県北'!J24+'5 県北'!J29)</f>
        <v>36</v>
      </c>
      <c r="Y4" s="170">
        <f>IF('5 県北'!K34="","",'5 県北'!K9+'5 県北'!K24+'5 県北'!K29)</f>
        <v>36</v>
      </c>
      <c r="Z4" s="170">
        <f>IF('5 県北'!L34="","",'5 県北'!L9+'5 県北'!L24+'5 県北'!L29)</f>
        <v>17</v>
      </c>
      <c r="AA4" s="170">
        <f>IF('5 県北'!M34="","",'5 県北'!M9+'5 県北'!M24+'5 県北'!M29)</f>
        <v>18</v>
      </c>
      <c r="AB4" s="170">
        <f>IF('5 県北'!N34="","",'5 県北'!N9+'5 県北'!N24+'5 県北'!N29)</f>
        <v>14</v>
      </c>
      <c r="AC4" s="265">
        <f>SUM(Q4:AB4)</f>
        <v>412</v>
      </c>
    </row>
    <row r="5" spans="1:15" ht="13.5" customHeight="1">
      <c r="A5" s="66"/>
      <c r="B5" s="266" t="s">
        <v>50</v>
      </c>
      <c r="C5" s="165">
        <f>IF('5 県北'!C35="","",'5 県北'!C35)</f>
        <v>83</v>
      </c>
      <c r="D5" s="185">
        <f>IF('5 県北'!D35="","",'5 県北'!D35)</f>
        <v>83</v>
      </c>
      <c r="E5" s="185">
        <f>IF('5 県北'!E35="","",'5 県北'!E35)</f>
        <v>78</v>
      </c>
      <c r="F5" s="185">
        <f>IF('5 県北'!F35="","",'5 県北'!F35)</f>
        <v>75</v>
      </c>
      <c r="G5" s="185">
        <f>IF('5 県北'!G35="","",'5 県北'!G35)</f>
        <v>86</v>
      </c>
      <c r="H5" s="185">
        <f>IF('5 県北'!H35="","",'5 県北'!H35)</f>
        <v>96</v>
      </c>
      <c r="I5" s="185">
        <f>IF('5 県北'!I35="","",'5 県北'!I35)</f>
        <v>97</v>
      </c>
      <c r="J5" s="185">
        <f>IF('5 県北'!J35="","",'5 県北'!J35)</f>
        <v>83</v>
      </c>
      <c r="K5" s="185">
        <f>IF('5 県北'!K35="","",'5 県北'!K35)</f>
        <v>119</v>
      </c>
      <c r="L5" s="185">
        <f>IF('5 県北'!L35="","",'5 県北'!L35)</f>
        <v>69</v>
      </c>
      <c r="M5" s="185">
        <f>IF('5 県北'!M35="","",'5 県北'!M35)</f>
        <v>78</v>
      </c>
      <c r="N5" s="185">
        <f>IF('5 県北'!N35="","",'5 県北'!N35)</f>
        <v>64</v>
      </c>
      <c r="O5" s="209">
        <f aca="true" t="shared" si="0" ref="O5:O33">SUM(C5:N5)</f>
        <v>1011</v>
      </c>
    </row>
    <row r="6" spans="1:15" ht="13.5" customHeight="1">
      <c r="A6" s="67" t="s">
        <v>132</v>
      </c>
      <c r="B6" s="266" t="s">
        <v>51</v>
      </c>
      <c r="C6" s="165">
        <f>IF('5 県北'!C36="","",'5 県北'!C36)</f>
        <v>46</v>
      </c>
      <c r="D6" s="185">
        <f>IF('5 県北'!D36="","",'5 県北'!D36)</f>
        <v>59</v>
      </c>
      <c r="E6" s="185">
        <f>IF('5 県北'!E36="","",'5 県北'!E36)</f>
        <v>30</v>
      </c>
      <c r="F6" s="185">
        <f>IF('5 県北'!F36="","",'5 県北'!F36)</f>
        <v>18</v>
      </c>
      <c r="G6" s="185">
        <f>IF('5 県北'!G36="","",'5 県北'!G36)</f>
        <v>35</v>
      </c>
      <c r="H6" s="185">
        <f>IF('5 県北'!H36="","",'5 県北'!H36)</f>
        <v>111</v>
      </c>
      <c r="I6" s="185">
        <f>IF('5 県北'!I36="","",'5 県北'!I36)</f>
        <v>118</v>
      </c>
      <c r="J6" s="185">
        <f>IF('5 県北'!J36="","",'5 県北'!J36)</f>
        <v>47</v>
      </c>
      <c r="K6" s="185">
        <f>IF('5 県北'!K36="","",'5 県北'!K36)</f>
        <v>42</v>
      </c>
      <c r="L6" s="185">
        <f>IF('5 県北'!L36="","",'5 県北'!L36)</f>
        <v>35</v>
      </c>
      <c r="M6" s="185">
        <f>IF('5 県北'!M36="","",'5 県北'!M36)</f>
        <v>33</v>
      </c>
      <c r="N6" s="185">
        <f>IF('5 県北'!N36="","",'5 県北'!N36)</f>
        <v>0</v>
      </c>
      <c r="O6" s="209">
        <f t="shared" si="0"/>
        <v>574</v>
      </c>
    </row>
    <row r="7" spans="1:15" ht="13.5" customHeight="1">
      <c r="A7" s="67"/>
      <c r="B7" s="266" t="s">
        <v>79</v>
      </c>
      <c r="C7" s="165">
        <f>IF('5 県北'!C37="","",'5 県北'!C37)</f>
        <v>1</v>
      </c>
      <c r="D7" s="185">
        <f>IF('5 県北'!D37="","",'5 県北'!D37)</f>
        <v>0</v>
      </c>
      <c r="E7" s="185">
        <f>IF('5 県北'!E37="","",'5 県北'!E37)</f>
        <v>0</v>
      </c>
      <c r="F7" s="185">
        <f>IF('5 県北'!F37="","",'5 県北'!F37)</f>
        <v>2</v>
      </c>
      <c r="G7" s="185">
        <f>IF('5 県北'!G37="","",'5 県北'!G37)</f>
        <v>1</v>
      </c>
      <c r="H7" s="185">
        <f>IF('5 県北'!H37="","",'5 県北'!H37)</f>
        <v>0</v>
      </c>
      <c r="I7" s="185">
        <f>IF('5 県北'!I37="","",'5 県北'!I37)</f>
        <v>0</v>
      </c>
      <c r="J7" s="185">
        <f>IF('5 県北'!J37="","",'5 県北'!J37)</f>
        <v>3</v>
      </c>
      <c r="K7" s="185">
        <f>IF('5 県北'!K37="","",'5 県北'!K37)</f>
        <v>1</v>
      </c>
      <c r="L7" s="185">
        <f>IF('5 県北'!L37="","",'5 県北'!L37)</f>
        <v>1</v>
      </c>
      <c r="M7" s="185">
        <f>IF('5 県北'!M37="","",'5 県北'!M37)</f>
        <v>0</v>
      </c>
      <c r="N7" s="185">
        <f>IF('5 県北'!N37="","",'5 県北'!N37)</f>
        <v>1</v>
      </c>
      <c r="O7" s="209">
        <f t="shared" si="0"/>
        <v>10</v>
      </c>
    </row>
    <row r="8" spans="1:15" ht="13.5" customHeight="1" thickBot="1">
      <c r="A8" s="68"/>
      <c r="B8" s="267" t="s">
        <v>52</v>
      </c>
      <c r="C8" s="166">
        <f>IF('5 県北'!C38="","",'5 県北'!C38)</f>
        <v>18</v>
      </c>
      <c r="D8" s="217">
        <f>IF('5 県北'!D38="","",'5 県北'!D38)</f>
        <v>20</v>
      </c>
      <c r="E8" s="217">
        <f>IF('5 県北'!E38="","",'5 県北'!E38)</f>
        <v>23</v>
      </c>
      <c r="F8" s="217">
        <f>IF('5 県北'!F38="","",'5 県北'!F38)</f>
        <v>33</v>
      </c>
      <c r="G8" s="217">
        <f>IF('5 県北'!G38="","",'5 県北'!G38)</f>
        <v>18</v>
      </c>
      <c r="H8" s="217">
        <f>IF('5 県北'!H38="","",'5 県北'!H38)</f>
        <v>26</v>
      </c>
      <c r="I8" s="217">
        <f>IF('5 県北'!I38="","",'5 県北'!I38)</f>
        <v>17</v>
      </c>
      <c r="J8" s="217">
        <f>IF('5 県北'!J38="","",'5 県北'!J38)</f>
        <v>5</v>
      </c>
      <c r="K8" s="217">
        <f>IF('5 県北'!K38="","",'5 県北'!K38)</f>
        <v>20</v>
      </c>
      <c r="L8" s="217">
        <f>IF('5 県北'!L38="","",'5 県北'!L38)</f>
        <v>15</v>
      </c>
      <c r="M8" s="217">
        <f>IF('5 県北'!M38="","",'5 県北'!M38)</f>
        <v>13</v>
      </c>
      <c r="N8" s="217">
        <f>IF('5 県北'!N38="","",'5 県北'!N38)</f>
        <v>14</v>
      </c>
      <c r="O8" s="218">
        <f t="shared" si="0"/>
        <v>222</v>
      </c>
    </row>
    <row r="9" spans="1:29" ht="13.5" customHeight="1" thickTop="1">
      <c r="A9" s="894" t="s">
        <v>53</v>
      </c>
      <c r="B9" s="268" t="s">
        <v>49</v>
      </c>
      <c r="C9" s="164">
        <f>IF('6 県央'!C49="","",'6 県央'!C49)</f>
        <v>465</v>
      </c>
      <c r="D9" s="182">
        <f>IF('6 県央'!D49="","",'6 県央'!D49)</f>
        <v>400</v>
      </c>
      <c r="E9" s="182">
        <f>IF('6 県央'!E49="","",'6 県央'!E49)</f>
        <v>578</v>
      </c>
      <c r="F9" s="182">
        <f>IF('6 県央'!F49="","",'6 県央'!F49)</f>
        <v>495</v>
      </c>
      <c r="G9" s="182">
        <f>IF('6 県央'!G49="","",'6 県央'!G49)</f>
        <v>455</v>
      </c>
      <c r="H9" s="182">
        <f>IF('6 県央'!H49="","",'6 県央'!H49)</f>
        <v>572</v>
      </c>
      <c r="I9" s="182">
        <f>IF('6 県央'!I49="","",'6 県央'!I49)</f>
        <v>558</v>
      </c>
      <c r="J9" s="182">
        <f>IF('6 県央'!J49="","",'6 県央'!J49)</f>
        <v>427</v>
      </c>
      <c r="K9" s="182">
        <f>IF('6 県央'!K49="","",'6 県央'!K49)</f>
        <v>557</v>
      </c>
      <c r="L9" s="182">
        <f>IF('6 県央'!L49="","",'6 県央'!L49)</f>
        <v>307</v>
      </c>
      <c r="M9" s="182">
        <f>IF('6 県央'!M49="","",'6 県央'!M49)</f>
        <v>303</v>
      </c>
      <c r="N9" s="182">
        <f>IF('6 県央'!N49="","",'6 県央'!N49)</f>
        <v>395</v>
      </c>
      <c r="O9" s="220">
        <f t="shared" si="0"/>
        <v>5512</v>
      </c>
      <c r="Q9" s="269">
        <f>IF('6 県央'!C49="","",'6 県央'!C9+'6 県央'!C19+'6 県央'!C24+'6 県央'!C29+'6 県央'!C34+'6 県央'!C39+'6 県央'!C44)</f>
        <v>94</v>
      </c>
      <c r="R9" s="269">
        <f>IF('6 県央'!D49="","",'6 県央'!D9+'6 県央'!D24+'6 県央'!D29+'6 県央'!D34+'6 県央'!D44)</f>
        <v>84</v>
      </c>
      <c r="S9" s="269">
        <f>IF('6 県央'!E49="","",'6 県央'!E9+'6 県央'!E24+'6 県央'!E29+'6 県央'!E34+'6 県央'!E44)</f>
        <v>160</v>
      </c>
      <c r="T9" s="269">
        <f>IF('6 県央'!F49="","",'6 県央'!F9+'6 県央'!F24+'6 県央'!F29+'6 県央'!F34+'6 県央'!F44)</f>
        <v>106</v>
      </c>
      <c r="U9" s="269">
        <f>IF('6 県央'!G49="","",'6 県央'!G9+'6 県央'!G24+'6 県央'!G29+'6 県央'!G34+'6 県央'!G44)</f>
        <v>119</v>
      </c>
      <c r="V9" s="269">
        <f>IF('6 県央'!H49="","",'6 県央'!H9+'6 県央'!H24+'6 県央'!H29+'6 県央'!H34+'6 県央'!H44)</f>
        <v>125</v>
      </c>
      <c r="W9" s="269">
        <f>IF('6 県央'!I49="","",'6 県央'!I9+'6 県央'!I24+'6 県央'!I29+'6 県央'!I34+'6 県央'!I44)</f>
        <v>153</v>
      </c>
      <c r="X9" s="269">
        <f>IF('6 県央'!J49="","",'6 県央'!J9+'6 県央'!J24+'6 県央'!J29+'6 県央'!J34+'6 県央'!J44)</f>
        <v>110</v>
      </c>
      <c r="Y9" s="269">
        <f>IF('6 県央'!K49="","",'6 県央'!K9+'6 県央'!K24+'6 県央'!K29+'6 県央'!K34+'6 県央'!K44)</f>
        <v>108</v>
      </c>
      <c r="Z9" s="269">
        <f>IF('6 県央'!L49="","",'6 県央'!L9+'6 県央'!L24+'6 県央'!L29+'6 県央'!L34+'6 県央'!L44)</f>
        <v>88</v>
      </c>
      <c r="AA9" s="269">
        <f>IF('6 県央'!M49="","",'6 県央'!M9+'6 県央'!M24+'6 県央'!M29+'6 県央'!M34+'6 県央'!M44)</f>
        <v>100</v>
      </c>
      <c r="AB9" s="269">
        <f>IF('6 県央'!N49="","",'6 県央'!N9+'6 県央'!N24+'6 県央'!N29+'6 県央'!N34+'6 県央'!N44)</f>
        <v>93</v>
      </c>
      <c r="AC9" s="265">
        <f>SUM(Q9:AB9)</f>
        <v>1340</v>
      </c>
    </row>
    <row r="10" spans="1:15" ht="13.5" customHeight="1">
      <c r="A10" s="895"/>
      <c r="B10" s="266" t="s">
        <v>50</v>
      </c>
      <c r="C10" s="165">
        <f>IF('6 県央'!C50="","",'6 県央'!C50)</f>
        <v>210</v>
      </c>
      <c r="D10" s="185">
        <f>IF('6 県央'!D50="","",'6 県央'!D50)</f>
        <v>205</v>
      </c>
      <c r="E10" s="185">
        <f>IF('6 県央'!E50="","",'6 県央'!E50)</f>
        <v>227</v>
      </c>
      <c r="F10" s="185">
        <f>IF('6 県央'!F50="","",'6 県央'!F50)</f>
        <v>229</v>
      </c>
      <c r="G10" s="185">
        <f>IF('6 県央'!G50="","",'6 県央'!G50)</f>
        <v>208</v>
      </c>
      <c r="H10" s="185">
        <f>IF('6 県央'!H50="","",'6 県央'!H50)</f>
        <v>234</v>
      </c>
      <c r="I10" s="185">
        <f>IF('6 県央'!I50="","",'6 県央'!I50)</f>
        <v>244</v>
      </c>
      <c r="J10" s="185">
        <f>IF('6 県央'!J50="","",'6 県央'!J50)</f>
        <v>216</v>
      </c>
      <c r="K10" s="185">
        <f>IF('6 県央'!K50="","",'6 県央'!K50)</f>
        <v>238</v>
      </c>
      <c r="L10" s="185">
        <f>IF('6 県央'!L50="","",'6 県央'!L50)</f>
        <v>183</v>
      </c>
      <c r="M10" s="185">
        <f>IF('6 県央'!M50="","",'6 県央'!M50)</f>
        <v>172</v>
      </c>
      <c r="N10" s="185">
        <f>IF('6 県央'!N50="","",'6 県央'!N50)</f>
        <v>183</v>
      </c>
      <c r="O10" s="209">
        <f t="shared" si="0"/>
        <v>2549</v>
      </c>
    </row>
    <row r="11" spans="1:15" ht="13.5" customHeight="1">
      <c r="A11" s="895"/>
      <c r="B11" s="266" t="s">
        <v>51</v>
      </c>
      <c r="C11" s="165">
        <f>IF('6 県央'!C51="","",'6 県央'!C51)</f>
        <v>199</v>
      </c>
      <c r="D11" s="185">
        <f>IF('6 県央'!D51="","",'6 県央'!D51)</f>
        <v>140</v>
      </c>
      <c r="E11" s="185">
        <f>IF('6 県央'!E51="","",'6 県央'!E51)</f>
        <v>168</v>
      </c>
      <c r="F11" s="185">
        <f>IF('6 県央'!F51="","",'6 県央'!F51)</f>
        <v>202</v>
      </c>
      <c r="G11" s="185">
        <f>IF('6 県央'!G51="","",'6 県央'!G51)</f>
        <v>170</v>
      </c>
      <c r="H11" s="185">
        <f>IF('6 県央'!H51="","",'6 県央'!H51)</f>
        <v>219</v>
      </c>
      <c r="I11" s="185">
        <f>IF('6 県央'!I51="","",'6 県央'!I51)</f>
        <v>238</v>
      </c>
      <c r="J11" s="185">
        <f>IF('6 県央'!J51="","",'6 県央'!J51)</f>
        <v>136</v>
      </c>
      <c r="K11" s="185">
        <f>IF('6 県央'!K51="","",'6 県央'!K51)</f>
        <v>243</v>
      </c>
      <c r="L11" s="185">
        <f>IF('6 県央'!L51="","",'6 県央'!L51)</f>
        <v>68</v>
      </c>
      <c r="M11" s="185">
        <f>IF('6 県央'!M51="","",'6 県央'!M51)</f>
        <v>81</v>
      </c>
      <c r="N11" s="185">
        <f>IF('6 県央'!N51="","",'6 県央'!N51)</f>
        <v>137</v>
      </c>
      <c r="O11" s="209">
        <f t="shared" si="0"/>
        <v>2001</v>
      </c>
    </row>
    <row r="12" spans="1:15" ht="13.5" customHeight="1">
      <c r="A12" s="67"/>
      <c r="B12" s="266" t="s">
        <v>79</v>
      </c>
      <c r="C12" s="165">
        <f>IF('6 県央'!C52="","",'6 県央'!C52)</f>
        <v>1</v>
      </c>
      <c r="D12" s="185">
        <f>IF('6 県央'!D52="","",'6 県央'!D52)</f>
        <v>1</v>
      </c>
      <c r="E12" s="185">
        <f>IF('6 県央'!E52="","",'6 県央'!E52)</f>
        <v>0</v>
      </c>
      <c r="F12" s="185">
        <f>IF('6 県央'!F52="","",'6 県央'!F52)</f>
        <v>0</v>
      </c>
      <c r="G12" s="185">
        <f>IF('6 県央'!G52="","",'6 県央'!G52)</f>
        <v>0</v>
      </c>
      <c r="H12" s="185">
        <f>IF('6 県央'!H52="","",'6 県央'!H52)</f>
        <v>0</v>
      </c>
      <c r="I12" s="185">
        <f>IF('6 県央'!I52="","",'6 県央'!I52)</f>
        <v>1</v>
      </c>
      <c r="J12" s="185">
        <f>IF('6 県央'!J52="","",'6 県央'!J52)</f>
        <v>1</v>
      </c>
      <c r="K12" s="185">
        <f>IF('6 県央'!K52="","",'6 県央'!K52)</f>
        <v>1</v>
      </c>
      <c r="L12" s="185">
        <f>IF('6 県央'!L52="","",'6 県央'!L52)</f>
        <v>0</v>
      </c>
      <c r="M12" s="185">
        <f>IF('6 県央'!M52="","",'6 県央'!M52)</f>
        <v>1</v>
      </c>
      <c r="N12" s="185">
        <f>IF('6 県央'!N52="","",'6 県央'!N52)</f>
        <v>2</v>
      </c>
      <c r="O12" s="209">
        <f t="shared" si="0"/>
        <v>8</v>
      </c>
    </row>
    <row r="13" spans="1:15" ht="13.5" customHeight="1" thickBot="1">
      <c r="A13" s="67"/>
      <c r="B13" s="270" t="s">
        <v>52</v>
      </c>
      <c r="C13" s="166">
        <f>IF('6 県央'!C53="","",'6 県央'!C53)</f>
        <v>55</v>
      </c>
      <c r="D13" s="217">
        <f>IF('6 県央'!D53="","",'6 県央'!D53)</f>
        <v>54</v>
      </c>
      <c r="E13" s="217">
        <f>IF('6 県央'!E53="","",'6 県央'!E53)</f>
        <v>183</v>
      </c>
      <c r="F13" s="217">
        <f>IF('6 県央'!F53="","",'6 県央'!F53)</f>
        <v>64</v>
      </c>
      <c r="G13" s="217">
        <f>IF('6 県央'!G53="","",'6 県央'!G53)</f>
        <v>77</v>
      </c>
      <c r="H13" s="217">
        <f>IF('6 県央'!H53="","",'6 県央'!H53)</f>
        <v>119</v>
      </c>
      <c r="I13" s="217">
        <f>IF('6 県央'!I53="","",'6 県央'!I53)</f>
        <v>75</v>
      </c>
      <c r="J13" s="217">
        <f>IF('6 県央'!J53="","",'6 県央'!J53)</f>
        <v>74</v>
      </c>
      <c r="K13" s="217">
        <f>IF('6 県央'!K53="","",'6 県央'!K53)</f>
        <v>75</v>
      </c>
      <c r="L13" s="217">
        <f>IF('6 県央'!L53="","",'6 県央'!L53)</f>
        <v>56</v>
      </c>
      <c r="M13" s="217">
        <f>IF('6 県央'!M53="","",'6 県央'!M53)</f>
        <v>49</v>
      </c>
      <c r="N13" s="217">
        <f>IF('6 県央'!N53="","",'6 県央'!N53)</f>
        <v>73</v>
      </c>
      <c r="O13" s="218">
        <f t="shared" si="0"/>
        <v>954</v>
      </c>
    </row>
    <row r="14" spans="1:29" ht="13.5" customHeight="1" thickTop="1">
      <c r="A14" s="894" t="s">
        <v>54</v>
      </c>
      <c r="B14" s="264" t="s">
        <v>49</v>
      </c>
      <c r="C14" s="164">
        <f>IF('7 鹿行'!C29="","",'7 鹿行'!C29)</f>
        <v>110</v>
      </c>
      <c r="D14" s="182">
        <f>IF('7 鹿行'!D29="","",'7 鹿行'!D29)</f>
        <v>185</v>
      </c>
      <c r="E14" s="182">
        <f>IF('7 鹿行'!E29="","",'7 鹿行'!E29)</f>
        <v>115</v>
      </c>
      <c r="F14" s="182">
        <f>IF('7 鹿行'!F29="","",'7 鹿行'!F29)</f>
        <v>334</v>
      </c>
      <c r="G14" s="182">
        <f>IF('7 鹿行'!G29="","",'7 鹿行'!G29)</f>
        <v>194</v>
      </c>
      <c r="H14" s="182">
        <f>IF('7 鹿行'!H29="","",'7 鹿行'!H29)</f>
        <v>212</v>
      </c>
      <c r="I14" s="182">
        <f>IF('7 鹿行'!I29="","",'7 鹿行'!I29)</f>
        <v>132</v>
      </c>
      <c r="J14" s="182">
        <f>IF('7 鹿行'!J29="","",'7 鹿行'!J29)</f>
        <v>204</v>
      </c>
      <c r="K14" s="182">
        <f>IF('7 鹿行'!K29="","",'7 鹿行'!K29)</f>
        <v>234</v>
      </c>
      <c r="L14" s="182">
        <f>IF('7 鹿行'!L29="","",'7 鹿行'!L29)</f>
        <v>135</v>
      </c>
      <c r="M14" s="182">
        <f>IF('7 鹿行'!M29="","",'7 鹿行'!M29)</f>
        <v>202</v>
      </c>
      <c r="N14" s="182">
        <f>IF('7 鹿行'!N29="","",'7 鹿行'!N29)</f>
        <v>124</v>
      </c>
      <c r="O14" s="220">
        <f t="shared" si="0"/>
        <v>2181</v>
      </c>
      <c r="Q14" s="170">
        <f>'7 鹿行'!C29</f>
        <v>110</v>
      </c>
      <c r="R14" s="170">
        <f>'7 鹿行'!D29</f>
        <v>185</v>
      </c>
      <c r="S14" s="170">
        <f>'7 鹿行'!E29</f>
        <v>115</v>
      </c>
      <c r="T14" s="170">
        <f>'7 鹿行'!F29</f>
        <v>334</v>
      </c>
      <c r="U14" s="170">
        <f>'7 鹿行'!G29</f>
        <v>194</v>
      </c>
      <c r="V14" s="170">
        <f>'7 鹿行'!H29</f>
        <v>212</v>
      </c>
      <c r="W14" s="170">
        <f>'7 鹿行'!I29</f>
        <v>132</v>
      </c>
      <c r="X14" s="170">
        <f>'7 鹿行'!J29</f>
        <v>204</v>
      </c>
      <c r="Y14" s="170">
        <f>'7 鹿行'!K29</f>
        <v>234</v>
      </c>
      <c r="Z14" s="170">
        <f>'7 鹿行'!L29</f>
        <v>135</v>
      </c>
      <c r="AA14" s="170">
        <f>'7 鹿行'!M29</f>
        <v>202</v>
      </c>
      <c r="AB14" s="170">
        <f>'7 鹿行'!N29</f>
        <v>124</v>
      </c>
      <c r="AC14" s="265">
        <f>SUM(Q14:AB14)</f>
        <v>2181</v>
      </c>
    </row>
    <row r="15" spans="1:15" ht="13.5" customHeight="1">
      <c r="A15" s="895"/>
      <c r="B15" s="266" t="s">
        <v>50</v>
      </c>
      <c r="C15" s="165">
        <f>IF('7 鹿行'!C30="","",'7 鹿行'!C30)</f>
        <v>67</v>
      </c>
      <c r="D15" s="185">
        <f>IF('7 鹿行'!D30="","",'7 鹿行'!D30)</f>
        <v>68</v>
      </c>
      <c r="E15" s="185">
        <f>IF('7 鹿行'!E30="","",'7 鹿行'!E30)</f>
        <v>74</v>
      </c>
      <c r="F15" s="185">
        <f>IF('7 鹿行'!F30="","",'7 鹿行'!F30)</f>
        <v>102</v>
      </c>
      <c r="G15" s="185">
        <f>IF('7 鹿行'!G30="","",'7 鹿行'!G30)</f>
        <v>56</v>
      </c>
      <c r="H15" s="185">
        <f>IF('7 鹿行'!H30="","",'7 鹿行'!H30)</f>
        <v>94</v>
      </c>
      <c r="I15" s="185">
        <f>IF('7 鹿行'!I30="","",'7 鹿行'!I30)</f>
        <v>73</v>
      </c>
      <c r="J15" s="185">
        <f>IF('7 鹿行'!J30="","",'7 鹿行'!J30)</f>
        <v>82</v>
      </c>
      <c r="K15" s="185">
        <f>IF('7 鹿行'!K30="","",'7 鹿行'!K30)</f>
        <v>87</v>
      </c>
      <c r="L15" s="185">
        <f>IF('7 鹿行'!L30="","",'7 鹿行'!L30)</f>
        <v>78</v>
      </c>
      <c r="M15" s="185">
        <f>IF('7 鹿行'!M30="","",'7 鹿行'!M30)</f>
        <v>60</v>
      </c>
      <c r="N15" s="185">
        <f>IF('7 鹿行'!N30="","",'7 鹿行'!N30)</f>
        <v>84</v>
      </c>
      <c r="O15" s="209">
        <f t="shared" si="0"/>
        <v>925</v>
      </c>
    </row>
    <row r="16" spans="1:15" ht="13.5" customHeight="1">
      <c r="A16" s="895"/>
      <c r="B16" s="266" t="s">
        <v>51</v>
      </c>
      <c r="C16" s="165">
        <f>IF('7 鹿行'!C31="","",'7 鹿行'!C31)</f>
        <v>31</v>
      </c>
      <c r="D16" s="185">
        <f>IF('7 鹿行'!D31="","",'7 鹿行'!D31)</f>
        <v>106</v>
      </c>
      <c r="E16" s="185">
        <f>IF('7 鹿行'!E31="","",'7 鹿行'!E31)</f>
        <v>28</v>
      </c>
      <c r="F16" s="185">
        <f>IF('7 鹿行'!F31="","",'7 鹿行'!F31)</f>
        <v>212</v>
      </c>
      <c r="G16" s="185">
        <f>IF('7 鹿行'!G31="","",'7 鹿行'!G31)</f>
        <v>121</v>
      </c>
      <c r="H16" s="185">
        <f>IF('7 鹿行'!H31="","",'7 鹿行'!H31)</f>
        <v>106</v>
      </c>
      <c r="I16" s="185">
        <f>IF('7 鹿行'!I31="","",'7 鹿行'!I31)</f>
        <v>54</v>
      </c>
      <c r="J16" s="185">
        <f>IF('7 鹿行'!J31="","",'7 鹿行'!J31)</f>
        <v>110</v>
      </c>
      <c r="K16" s="185">
        <f>IF('7 鹿行'!K31="","",'7 鹿行'!K31)</f>
        <v>92</v>
      </c>
      <c r="L16" s="185">
        <f>IF('7 鹿行'!L31="","",'7 鹿行'!L31)</f>
        <v>52</v>
      </c>
      <c r="M16" s="185">
        <f>IF('7 鹿行'!M31="","",'7 鹿行'!M31)</f>
        <v>129</v>
      </c>
      <c r="N16" s="185">
        <f>IF('7 鹿行'!N31="","",'7 鹿行'!N31)</f>
        <v>30</v>
      </c>
      <c r="O16" s="209">
        <f t="shared" si="0"/>
        <v>1071</v>
      </c>
    </row>
    <row r="17" spans="1:15" ht="13.5" customHeight="1">
      <c r="A17" s="67"/>
      <c r="B17" s="266" t="s">
        <v>79</v>
      </c>
      <c r="C17" s="165">
        <f>IF('7 鹿行'!C32="","",'7 鹿行'!C32)</f>
        <v>1</v>
      </c>
      <c r="D17" s="185">
        <f>IF('7 鹿行'!D32="","",'7 鹿行'!D32)</f>
        <v>0</v>
      </c>
      <c r="E17" s="185">
        <f>IF('7 鹿行'!E32="","",'7 鹿行'!E32)</f>
        <v>0</v>
      </c>
      <c r="F17" s="185">
        <f>IF('7 鹿行'!F32="","",'7 鹿行'!F32)</f>
        <v>0</v>
      </c>
      <c r="G17" s="185">
        <f>IF('7 鹿行'!G32="","",'7 鹿行'!G32)</f>
        <v>0</v>
      </c>
      <c r="H17" s="185">
        <f>IF('7 鹿行'!H32="","",'7 鹿行'!H32)</f>
        <v>0</v>
      </c>
      <c r="I17" s="185">
        <f>IF('7 鹿行'!I32="","",'7 鹿行'!I32)</f>
        <v>0</v>
      </c>
      <c r="J17" s="185">
        <f>IF('7 鹿行'!J32="","",'7 鹿行'!J32)</f>
        <v>1</v>
      </c>
      <c r="K17" s="185">
        <f>IF('7 鹿行'!K32="","",'7 鹿行'!K32)</f>
        <v>37</v>
      </c>
      <c r="L17" s="185">
        <f>IF('7 鹿行'!L32="","",'7 鹿行'!L32)</f>
        <v>0</v>
      </c>
      <c r="M17" s="185">
        <f>IF('7 鹿行'!M32="","",'7 鹿行'!M32)</f>
        <v>1</v>
      </c>
      <c r="N17" s="185">
        <f>IF('7 鹿行'!N32="","",'7 鹿行'!N32)</f>
        <v>0</v>
      </c>
      <c r="O17" s="209">
        <f t="shared" si="0"/>
        <v>40</v>
      </c>
    </row>
    <row r="18" spans="1:15" ht="13.5" customHeight="1" thickBot="1">
      <c r="A18" s="68"/>
      <c r="B18" s="267" t="s">
        <v>52</v>
      </c>
      <c r="C18" s="166">
        <f>IF('7 鹿行'!C33="","",'7 鹿行'!C33)</f>
        <v>11</v>
      </c>
      <c r="D18" s="217">
        <f>IF('7 鹿行'!D33="","",'7 鹿行'!D33)</f>
        <v>11</v>
      </c>
      <c r="E18" s="217">
        <f>IF('7 鹿行'!E33="","",'7 鹿行'!E33)</f>
        <v>13</v>
      </c>
      <c r="F18" s="217">
        <f>IF('7 鹿行'!F33="","",'7 鹿行'!F33)</f>
        <v>20</v>
      </c>
      <c r="G18" s="217">
        <f>IF('7 鹿行'!G33="","",'7 鹿行'!G33)</f>
        <v>17</v>
      </c>
      <c r="H18" s="217">
        <f>IF('7 鹿行'!H33="","",'7 鹿行'!H33)</f>
        <v>12</v>
      </c>
      <c r="I18" s="217">
        <f>IF('7 鹿行'!I33="","",'7 鹿行'!I33)</f>
        <v>5</v>
      </c>
      <c r="J18" s="217">
        <f>IF('7 鹿行'!J33="","",'7 鹿行'!J33)</f>
        <v>11</v>
      </c>
      <c r="K18" s="217">
        <f>IF('7 鹿行'!K33="","",'7 鹿行'!K33)</f>
        <v>18</v>
      </c>
      <c r="L18" s="217">
        <f>IF('7 鹿行'!L33="","",'7 鹿行'!L33)</f>
        <v>5</v>
      </c>
      <c r="M18" s="217">
        <f>IF('7 鹿行'!M33="","",'7 鹿行'!M33)</f>
        <v>12</v>
      </c>
      <c r="N18" s="217">
        <f>IF('7 鹿行'!N33="","",'7 鹿行'!N33)</f>
        <v>10</v>
      </c>
      <c r="O18" s="218">
        <f t="shared" si="0"/>
        <v>145</v>
      </c>
    </row>
    <row r="19" spans="1:29" ht="13.5" customHeight="1" thickTop="1">
      <c r="A19" s="894" t="s">
        <v>55</v>
      </c>
      <c r="B19" s="268" t="s">
        <v>49</v>
      </c>
      <c r="C19" s="164">
        <f>IF('8 県南'!C74="","",'8 県南'!C74)</f>
        <v>609</v>
      </c>
      <c r="D19" s="182">
        <f>IF('8 県南'!D74="","",'8 県南'!D74)</f>
        <v>899</v>
      </c>
      <c r="E19" s="182">
        <f>IF('8 県南'!E74="","",'8 県南'!E74)</f>
        <v>583</v>
      </c>
      <c r="F19" s="182">
        <f>IF('8 県南'!F74="","",'8 県南'!F74)</f>
        <v>819</v>
      </c>
      <c r="G19" s="182">
        <f>IF('8 県南'!G74="","",'8 県南'!G74)</f>
        <v>685</v>
      </c>
      <c r="H19" s="182">
        <f>IF('8 県南'!H74="","",'8 県南'!H74)</f>
        <v>736</v>
      </c>
      <c r="I19" s="182">
        <f>IF('8 県南'!I74="","",'8 県南'!I74)</f>
        <v>668</v>
      </c>
      <c r="J19" s="182">
        <f>IF('8 県南'!J74="","",'8 県南'!J74)</f>
        <v>704</v>
      </c>
      <c r="K19" s="182">
        <f>IF('8 県南'!K74="","",'8 県南'!K74)</f>
        <v>650</v>
      </c>
      <c r="L19" s="182">
        <f>IF('8 県南'!L74="","",'8 県南'!L74)</f>
        <v>528</v>
      </c>
      <c r="M19" s="182">
        <f>IF('8 県南'!M74="","",'8 県南'!M74)</f>
        <v>932</v>
      </c>
      <c r="N19" s="182">
        <f>IF('8 県南'!N74="","",'8 県南'!N74)</f>
        <v>458</v>
      </c>
      <c r="O19" s="220">
        <f t="shared" si="0"/>
        <v>8271</v>
      </c>
      <c r="Q19" s="269">
        <f>IF('8 県南'!C74="","",'8 県南'!C9+'8 県南'!C14+'8 県南'!C24+'8 県南'!C34+'8 県南'!C39+'8 県南'!C44+'8 県南'!C49+'8 県南'!C54+'8 県南'!C59+'8 県南'!C64+'8 県南'!C69)</f>
        <v>246</v>
      </c>
      <c r="R19" s="269">
        <f>IF('8 県南'!D74="","",'8 県南'!D9+'8 県南'!D14+'8 県南'!D24+'8 県南'!D34+'8 県南'!D39+'8 県南'!D44+'8 県南'!D49+'8 県南'!D54+'8 県南'!D59+'8 県南'!D64+'8 県南'!D69)</f>
        <v>278</v>
      </c>
      <c r="S19" s="269">
        <f>IF('8 県南'!E74="","",'8 県南'!E9+'8 県南'!E14+'8 県南'!E24+'8 県南'!E34+'8 県南'!E39+'8 県南'!E44+'8 県南'!E49+'8 県南'!E54+'8 県南'!E59+'8 県南'!E64+'8 県南'!E69)</f>
        <v>282</v>
      </c>
      <c r="T19" s="269">
        <f>IF('8 県南'!F74="","",'8 県南'!F9+'8 県南'!F14+'8 県南'!F24+'8 県南'!F34+'8 県南'!F39+'8 県南'!F44+'8 県南'!F49+'8 県南'!F54+'8 県南'!F59+'8 県南'!F64+'8 県南'!F69)</f>
        <v>221</v>
      </c>
      <c r="U19" s="269">
        <f>IF('8 県南'!G74="","",'8 県南'!G9+'8 県南'!G14+'8 県南'!G24+'8 県南'!G34+'8 県南'!G39+'8 県南'!G44+'8 県南'!G49+'8 県南'!G54+'8 県南'!G59+'8 県南'!G64+'8 県南'!G69)</f>
        <v>303</v>
      </c>
      <c r="V19" s="269">
        <f>IF('8 県南'!H74="","",'8 県南'!H9+'8 県南'!H14+'8 県南'!H24+'8 県南'!H34+'8 県南'!H39+'8 県南'!H44+'8 県南'!H49+'8 県南'!H54+'8 県南'!H59+'8 県南'!H64+'8 県南'!H69)</f>
        <v>269</v>
      </c>
      <c r="W19" s="269">
        <f>IF('8 県南'!I74="","",'8 県南'!I9+'8 県南'!I14+'8 県南'!I24+'8 県南'!I34+'8 県南'!I39+'8 県南'!I44+'8 県南'!I49+'8 県南'!I54+'8 県南'!I59+'8 県南'!I64+'8 県南'!I69)</f>
        <v>191</v>
      </c>
      <c r="X19" s="269">
        <f>IF('8 県南'!J74="","",'8 県南'!J9+'8 県南'!J14+'8 県南'!J24+'8 県南'!J34+'8 県南'!J39+'8 県南'!J44+'8 県南'!J49+'8 県南'!J54+'8 県南'!J59+'8 県南'!J64+'8 県南'!J69)</f>
        <v>255</v>
      </c>
      <c r="Y19" s="269">
        <f>IF('8 県南'!K74="","",'8 県南'!K9+'8 県南'!K14+'8 県南'!K24+'8 県南'!K34+'8 県南'!K39+'8 県南'!K44+'8 県南'!K49+'8 県南'!K54+'8 県南'!K59+'8 県南'!K64+'8 県南'!K69)</f>
        <v>190</v>
      </c>
      <c r="Z19" s="269">
        <f>IF('8 県南'!L74="","",'8 県南'!L9+'8 県南'!L14+'8 県南'!L24+'8 県南'!L34+'8 県南'!L39+'8 県南'!L44+'8 県南'!L49+'8 県南'!L54+'8 県南'!L59+'8 県南'!L64+'8 県南'!L69)</f>
        <v>183</v>
      </c>
      <c r="AA19" s="269">
        <f>IF('8 県南'!M74="","",'8 県南'!M9+'8 県南'!M14+'8 県南'!M24+'8 県南'!M34+'8 県南'!M39+'8 県南'!M44+'8 県南'!M49+'8 県南'!M54+'8 県南'!M59+'8 県南'!M64+'8 県南'!M69)</f>
        <v>217</v>
      </c>
      <c r="AB19" s="269">
        <f>IF('8 県南'!N74="","",'8 県南'!N9+'8 県南'!N14+'8 県南'!N24+'8 県南'!N34+'8 県南'!N39+'8 県南'!N44+'8 県南'!N49+'8 県南'!N54+'8 県南'!N59+'8 県南'!N64+'8 県南'!N69)</f>
        <v>200</v>
      </c>
      <c r="AC19" s="265">
        <f>SUM(Q19:AB19)</f>
        <v>2835</v>
      </c>
    </row>
    <row r="20" spans="1:15" ht="13.5" customHeight="1">
      <c r="A20" s="895"/>
      <c r="B20" s="266" t="s">
        <v>50</v>
      </c>
      <c r="C20" s="165">
        <f>IF('8 県南'!C75="","",'8 県南'!C75)</f>
        <v>223</v>
      </c>
      <c r="D20" s="185">
        <f>IF('8 県南'!D75="","",'8 県南'!D75)</f>
        <v>289</v>
      </c>
      <c r="E20" s="185">
        <f>IF('8 県南'!E75="","",'8 県南'!E75)</f>
        <v>250</v>
      </c>
      <c r="F20" s="185">
        <f>IF('8 県南'!F75="","",'8 県南'!F75)</f>
        <v>326</v>
      </c>
      <c r="G20" s="185">
        <f>IF('8 県南'!G75="","",'8 県南'!G75)</f>
        <v>247</v>
      </c>
      <c r="H20" s="185">
        <f>IF('8 県南'!H75="","",'8 県南'!H75)</f>
        <v>279</v>
      </c>
      <c r="I20" s="185">
        <f>IF('8 県南'!I75="","",'8 県南'!I75)</f>
        <v>262</v>
      </c>
      <c r="J20" s="185">
        <f>IF('8 県南'!J75="","",'8 県南'!J75)</f>
        <v>263</v>
      </c>
      <c r="K20" s="185">
        <f>IF('8 県南'!K75="","",'8 県南'!K75)</f>
        <v>284</v>
      </c>
      <c r="L20" s="185">
        <f>IF('8 県南'!L75="","",'8 県南'!L75)</f>
        <v>218</v>
      </c>
      <c r="M20" s="185">
        <f>IF('8 県南'!M75="","",'8 県南'!M75)</f>
        <v>254</v>
      </c>
      <c r="N20" s="185">
        <f>IF('8 県南'!N75="","",'8 県南'!N75)</f>
        <v>189</v>
      </c>
      <c r="O20" s="209">
        <f t="shared" si="0"/>
        <v>3084</v>
      </c>
    </row>
    <row r="21" spans="1:15" ht="13.5" customHeight="1">
      <c r="A21" s="895"/>
      <c r="B21" s="266" t="s">
        <v>51</v>
      </c>
      <c r="C21" s="165">
        <f>IF('8 県南'!C76="","",'8 県南'!C76)</f>
        <v>263</v>
      </c>
      <c r="D21" s="185">
        <f>IF('8 県南'!D76="","",'8 県南'!D76)</f>
        <v>466</v>
      </c>
      <c r="E21" s="185">
        <f>IF('8 県南'!E76="","",'8 県南'!E76)</f>
        <v>179</v>
      </c>
      <c r="F21" s="185">
        <f>IF('8 県南'!F76="","",'8 県南'!F76)</f>
        <v>248</v>
      </c>
      <c r="G21" s="185">
        <f>IF('8 県南'!G76="","",'8 県南'!G76)</f>
        <v>306</v>
      </c>
      <c r="H21" s="185">
        <f>IF('8 県南'!H76="","",'8 県南'!H76)</f>
        <v>281</v>
      </c>
      <c r="I21" s="185">
        <f>IF('8 県南'!I76="","",'8 県南'!I76)</f>
        <v>258</v>
      </c>
      <c r="J21" s="185">
        <f>IF('8 県南'!J76="","",'8 県南'!J76)</f>
        <v>307</v>
      </c>
      <c r="K21" s="185">
        <f>IF('8 県南'!K76="","",'8 県南'!K76)</f>
        <v>243</v>
      </c>
      <c r="L21" s="185">
        <f>IF('8 県南'!L76="","",'8 県南'!L76)</f>
        <v>192</v>
      </c>
      <c r="M21" s="185">
        <f>IF('8 県南'!M76="","",'8 県南'!M76)</f>
        <v>207</v>
      </c>
      <c r="N21" s="185">
        <f>IF('8 県南'!N76="","",'8 県南'!N76)</f>
        <v>137</v>
      </c>
      <c r="O21" s="209">
        <f t="shared" si="0"/>
        <v>3087</v>
      </c>
    </row>
    <row r="22" spans="1:15" ht="13.5" customHeight="1">
      <c r="A22" s="67"/>
      <c r="B22" s="266" t="s">
        <v>79</v>
      </c>
      <c r="C22" s="165">
        <f>IF('8 県南'!C77="","",'8 県南'!C77)</f>
        <v>1</v>
      </c>
      <c r="D22" s="185">
        <f>IF('8 県南'!D77="","",'8 県南'!D77)</f>
        <v>3</v>
      </c>
      <c r="E22" s="185">
        <f>IF('8 県南'!E77="","",'8 県南'!E77)</f>
        <v>0</v>
      </c>
      <c r="F22" s="185">
        <f>IF('8 県南'!F77="","",'8 県南'!F77)</f>
        <v>38</v>
      </c>
      <c r="G22" s="185">
        <f>IF('8 県南'!G77="","",'8 県南'!G77)</f>
        <v>0</v>
      </c>
      <c r="H22" s="185">
        <f>IF('8 県南'!H77="","",'8 県南'!H77)</f>
        <v>1</v>
      </c>
      <c r="I22" s="185">
        <f>IF('8 県南'!I77="","",'8 県南'!I77)</f>
        <v>1</v>
      </c>
      <c r="J22" s="185">
        <f>IF('8 県南'!J77="","",'8 県南'!J77)</f>
        <v>1</v>
      </c>
      <c r="K22" s="185">
        <f>IF('8 県南'!K77="","",'8 県南'!K77)</f>
        <v>3</v>
      </c>
      <c r="L22" s="185">
        <f>IF('8 県南'!L77="","",'8 県南'!L77)</f>
        <v>0</v>
      </c>
      <c r="M22" s="185">
        <f>IF('8 県南'!M77="","",'8 県南'!M77)</f>
        <v>0</v>
      </c>
      <c r="N22" s="185">
        <f>IF('8 県南'!N77="","",'8 県南'!N77)</f>
        <v>1</v>
      </c>
      <c r="O22" s="209">
        <f t="shared" si="0"/>
        <v>49</v>
      </c>
    </row>
    <row r="23" spans="1:15" ht="13.5" customHeight="1" thickBot="1">
      <c r="A23" s="67"/>
      <c r="B23" s="270" t="s">
        <v>52</v>
      </c>
      <c r="C23" s="166">
        <f>IF('8 県南'!C78="","",'8 県南'!C78)</f>
        <v>122</v>
      </c>
      <c r="D23" s="217">
        <f>IF('8 県南'!D78="","",'8 県南'!D78)</f>
        <v>141</v>
      </c>
      <c r="E23" s="217">
        <f>IF('8 県南'!E78="","",'8 県南'!E78)</f>
        <v>154</v>
      </c>
      <c r="F23" s="217">
        <f>IF('8 県南'!F78="","",'8 県南'!F78)</f>
        <v>207</v>
      </c>
      <c r="G23" s="217">
        <f>IF('8 県南'!G78="","",'8 県南'!G78)</f>
        <v>132</v>
      </c>
      <c r="H23" s="217">
        <f>IF('8 県南'!H78="","",'8 県南'!H78)</f>
        <v>175</v>
      </c>
      <c r="I23" s="217">
        <f>IF('8 県南'!I78="","",'8 県南'!I78)</f>
        <v>147</v>
      </c>
      <c r="J23" s="217">
        <f>IF('8 県南'!J78="","",'8 県南'!J78)</f>
        <v>133</v>
      </c>
      <c r="K23" s="217">
        <f>IF('8 県南'!K78="","",'8 県南'!K78)</f>
        <v>120</v>
      </c>
      <c r="L23" s="217">
        <f>IF('8 県南'!L78="","",'8 県南'!L78)</f>
        <v>118</v>
      </c>
      <c r="M23" s="217">
        <f>IF('8 県南'!M78="","",'8 県南'!M78)</f>
        <v>471</v>
      </c>
      <c r="N23" s="217">
        <f>IF('8 県南'!N78="","",'8 県南'!N78)</f>
        <v>131</v>
      </c>
      <c r="O23" s="203">
        <f t="shared" si="0"/>
        <v>2051</v>
      </c>
    </row>
    <row r="24" spans="1:29" ht="13.5" customHeight="1" thickTop="1">
      <c r="A24" s="894" t="s">
        <v>56</v>
      </c>
      <c r="B24" s="264" t="s">
        <v>49</v>
      </c>
      <c r="C24" s="164">
        <f>IF('9 県西'!C54="","",'9 県西'!C54)</f>
        <v>208</v>
      </c>
      <c r="D24" s="182">
        <f>IF('9 県西'!D54="","",'9 県西'!D54)</f>
        <v>232</v>
      </c>
      <c r="E24" s="182">
        <f>IF('9 県西'!E54="","",'9 県西'!E54)</f>
        <v>294</v>
      </c>
      <c r="F24" s="182">
        <f>IF('9 県西'!F54="","",'9 県西'!F54)</f>
        <v>277</v>
      </c>
      <c r="G24" s="182">
        <f>IF('9 県西'!G54="","",'9 県西'!G54)</f>
        <v>235</v>
      </c>
      <c r="H24" s="182">
        <f>IF('9 県西'!H54="","",'9 県西'!H54)</f>
        <v>300</v>
      </c>
      <c r="I24" s="182">
        <f>IF('9 県西'!I54="","",'9 県西'!I54)</f>
        <v>282</v>
      </c>
      <c r="J24" s="182">
        <f>IF('9 県西'!J54="","",'9 県西'!J54)</f>
        <v>306</v>
      </c>
      <c r="K24" s="182">
        <f>IF('9 県西'!K54="","",'9 県西'!K54)</f>
        <v>262</v>
      </c>
      <c r="L24" s="182">
        <f>IF('9 県西'!L54="","",'9 県西'!L54)</f>
        <v>279</v>
      </c>
      <c r="M24" s="182">
        <f>IF('9 県西'!M54="","",'9 県西'!M54)</f>
        <v>215</v>
      </c>
      <c r="N24" s="182">
        <f>IF('9 県西'!N54="","",'9 県西'!N54)</f>
        <v>223</v>
      </c>
      <c r="O24" s="208">
        <f t="shared" si="0"/>
        <v>3113</v>
      </c>
      <c r="Q24" s="269">
        <f>IF('9 県西'!C54="","",'9 県西'!C9+'9 県西'!C14+'9 県西'!C19+'9 県西'!C24+'9 県西'!C29+'9 県西'!C34+'9 県西'!C39+'9 県西'!C44+'9 県西'!C49)</f>
        <v>140</v>
      </c>
      <c r="R24" s="269">
        <f>IF('9 県西'!D54="","",'9 県西'!D9+'9 県西'!D14+'9 県西'!D19+'9 県西'!D24+'9 県西'!D29+'9 県西'!D34+'9 県西'!D39+'9 県西'!D44+'9 県西'!D49)</f>
        <v>157</v>
      </c>
      <c r="S24" s="269">
        <f>IF('9 県西'!E54="","",'9 県西'!E9+'9 県西'!E14+'9 県西'!E19+'9 県西'!E24+'9 県西'!E29+'9 県西'!E34+'9 県西'!E39+'9 県西'!E44+'9 県西'!E49)</f>
        <v>149</v>
      </c>
      <c r="T24" s="269">
        <f>IF('9 県西'!F54="","",'9 県西'!F9+'9 県西'!F14+'9 県西'!F19+'9 県西'!F24+'9 県西'!F29+'9 県西'!F34+'9 県西'!F39+'9 県西'!F44+'9 県西'!F49)</f>
        <v>180</v>
      </c>
      <c r="U24" s="269">
        <f>IF('9 県西'!G54="","",'9 県西'!G9+'9 県西'!G14+'9 県西'!G19+'9 県西'!G24+'9 県西'!G29+'9 県西'!G34+'9 県西'!G39+'9 県西'!G44+'9 県西'!G49)</f>
        <v>128</v>
      </c>
      <c r="V24" s="269">
        <f>IF('9 県西'!H54="","",'9 県西'!H9+'9 県西'!H14+'9 県西'!H19+'9 県西'!H24+'9 県西'!H29+'9 県西'!H34+'9 県西'!H39+'9 県西'!H44+'9 県西'!H49)</f>
        <v>200</v>
      </c>
      <c r="W24" s="269">
        <f>IF('9 県西'!I54="","",'9 県西'!I9+'9 県西'!I14+'9 県西'!I19+'9 県西'!I24+'9 県西'!I29+'9 県西'!I34+'9 県西'!I39+'9 県西'!I44+'9 県西'!I49)</f>
        <v>201</v>
      </c>
      <c r="X24" s="269">
        <f>IF('9 県西'!J54="","",'9 県西'!J9+'9 県西'!J14+'9 県西'!J19+'9 県西'!J24+'9 県西'!J29+'9 県西'!J34+'9 県西'!J39+'9 県西'!J44+'9 県西'!J49)</f>
        <v>189</v>
      </c>
      <c r="Y24" s="269">
        <f>IF('9 県西'!K54="","",'9 県西'!K9+'9 県西'!K14+'9 県西'!K19+'9 県西'!K24+'9 県西'!K29+'9 県西'!K34+'9 県西'!K39+'9 県西'!K44+'9 県西'!K49)</f>
        <v>155</v>
      </c>
      <c r="Z24" s="269">
        <f>IF('9 県西'!L54="","",'9 県西'!L9+'9 県西'!L14+'9 県西'!L19+'9 県西'!L24+'9 県西'!L29+'9 県西'!L34+'9 県西'!L39+'9 県西'!L44+'9 県西'!L49)</f>
        <v>163</v>
      </c>
      <c r="AA24" s="269">
        <f>IF('9 県西'!M54="","",'9 県西'!M9+'9 県西'!M14+'9 県西'!M19+'9 県西'!M24+'9 県西'!M29+'9 県西'!M34+'9 県西'!M39+'9 県西'!M44+'9 県西'!M49)</f>
        <v>128</v>
      </c>
      <c r="AB24" s="269">
        <f>IF('9 県西'!N54="","",'9 県西'!N9+'9 県西'!N14+'9 県西'!N19+'9 県西'!N24+'9 県西'!N29+'9 県西'!N34+'9 県西'!N39+'9 県西'!N44+'9 県西'!N49)</f>
        <v>173</v>
      </c>
      <c r="AC24" s="265">
        <f>SUM(Q24:AB24)</f>
        <v>1963</v>
      </c>
    </row>
    <row r="25" spans="1:15" ht="13.5" customHeight="1">
      <c r="A25" s="895"/>
      <c r="B25" s="266" t="s">
        <v>50</v>
      </c>
      <c r="C25" s="165">
        <f>IF('9 県西'!C55="","",'9 県西'!C55)</f>
        <v>128</v>
      </c>
      <c r="D25" s="185">
        <f>IF('9 県西'!D55="","",'9 県西'!D55)</f>
        <v>155</v>
      </c>
      <c r="E25" s="185">
        <f>IF('9 県西'!E55="","",'9 県西'!E55)</f>
        <v>139</v>
      </c>
      <c r="F25" s="185">
        <f>IF('9 県西'!F55="","",'9 県西'!F55)</f>
        <v>162</v>
      </c>
      <c r="G25" s="185">
        <f>IF('9 県西'!G55="","",'9 県西'!G55)</f>
        <v>140</v>
      </c>
      <c r="H25" s="185">
        <f>IF('9 県西'!H55="","",'9 県西'!H55)</f>
        <v>168</v>
      </c>
      <c r="I25" s="185">
        <f>IF('9 県西'!I55="","",'9 県西'!I55)</f>
        <v>141</v>
      </c>
      <c r="J25" s="185">
        <f>IF('9 県西'!J55="","",'9 県西'!J55)</f>
        <v>146</v>
      </c>
      <c r="K25" s="185">
        <f>IF('9 県西'!K55="","",'9 県西'!K55)</f>
        <v>131</v>
      </c>
      <c r="L25" s="185">
        <f>IF('9 県西'!L55="","",'9 県西'!L55)</f>
        <v>128</v>
      </c>
      <c r="M25" s="185">
        <f>IF('9 県西'!M55="","",'9 県西'!M55)</f>
        <v>122</v>
      </c>
      <c r="N25" s="185">
        <f>IF('9 県西'!N55="","",'9 県西'!N55)</f>
        <v>128</v>
      </c>
      <c r="O25" s="209">
        <f t="shared" si="0"/>
        <v>1688</v>
      </c>
    </row>
    <row r="26" spans="1:15" ht="13.5" customHeight="1">
      <c r="A26" s="895"/>
      <c r="B26" s="266" t="s">
        <v>51</v>
      </c>
      <c r="C26" s="165">
        <f>IF('9 県西'!C56="","",'9 県西'!C56)</f>
        <v>67</v>
      </c>
      <c r="D26" s="185">
        <f>IF('9 県西'!D56="","",'9 県西'!D56)</f>
        <v>45</v>
      </c>
      <c r="E26" s="185">
        <f>IF('9 県西'!E56="","",'9 県西'!E56)</f>
        <v>120</v>
      </c>
      <c r="F26" s="185">
        <f>IF('9 県西'!F56="","",'9 県西'!F56)</f>
        <v>96</v>
      </c>
      <c r="G26" s="185">
        <f>IF('9 県西'!G56="","",'9 県西'!G56)</f>
        <v>63</v>
      </c>
      <c r="H26" s="185">
        <f>IF('9 県西'!H56="","",'9 県西'!H56)</f>
        <v>106</v>
      </c>
      <c r="I26" s="185">
        <f>IF('9 県西'!I56="","",'9 県西'!I56)</f>
        <v>106</v>
      </c>
      <c r="J26" s="185">
        <f>IF('9 県西'!J56="","",'9 県西'!J56)</f>
        <v>115</v>
      </c>
      <c r="K26" s="185">
        <f>IF('9 県西'!K56="","",'9 県西'!K56)</f>
        <v>101</v>
      </c>
      <c r="L26" s="185">
        <f>IF('9 県西'!L56="","",'9 県西'!L56)</f>
        <v>123</v>
      </c>
      <c r="M26" s="185">
        <f>IF('9 県西'!M56="","",'9 県西'!M56)</f>
        <v>67</v>
      </c>
      <c r="N26" s="185">
        <f>IF('9 県西'!N56="","",'9 県西'!N56)</f>
        <v>60</v>
      </c>
      <c r="O26" s="209">
        <f t="shared" si="0"/>
        <v>1069</v>
      </c>
    </row>
    <row r="27" spans="1:15" ht="13.5" customHeight="1">
      <c r="A27" s="67"/>
      <c r="B27" s="266" t="s">
        <v>79</v>
      </c>
      <c r="C27" s="165">
        <f>IF('9 県西'!C57="","",'9 県西'!C57)</f>
        <v>0</v>
      </c>
      <c r="D27" s="185">
        <f>IF('9 県西'!D57="","",'9 県西'!D57)</f>
        <v>1</v>
      </c>
      <c r="E27" s="185">
        <f>IF('9 県西'!E57="","",'9 県西'!E57)</f>
        <v>6</v>
      </c>
      <c r="F27" s="185">
        <f>IF('9 県西'!F57="","",'9 県西'!F57)</f>
        <v>2</v>
      </c>
      <c r="G27" s="185">
        <f>IF('9 県西'!G57="","",'9 県西'!G57)</f>
        <v>0</v>
      </c>
      <c r="H27" s="185">
        <f>IF('9 県西'!H57="","",'9 県西'!H57)</f>
        <v>2</v>
      </c>
      <c r="I27" s="185">
        <f>IF('9 県西'!I57="","",'9 県西'!I57)</f>
        <v>0</v>
      </c>
      <c r="J27" s="185">
        <f>IF('9 県西'!J57="","",'9 県西'!J57)</f>
        <v>2</v>
      </c>
      <c r="K27" s="185">
        <f>IF('9 県西'!K57="","",'9 県西'!K57)</f>
        <v>0</v>
      </c>
      <c r="L27" s="185">
        <f>IF('9 県西'!L57="","",'9 県西'!L57)</f>
        <v>0</v>
      </c>
      <c r="M27" s="185">
        <f>IF('9 県西'!M57="","",'9 県西'!M57)</f>
        <v>0</v>
      </c>
      <c r="N27" s="185">
        <f>IF('9 県西'!N57="","",'9 県西'!N57)</f>
        <v>1</v>
      </c>
      <c r="O27" s="209">
        <f t="shared" si="0"/>
        <v>14</v>
      </c>
    </row>
    <row r="28" spans="1:15" ht="13.5" customHeight="1" thickBot="1">
      <c r="A28" s="68"/>
      <c r="B28" s="267" t="s">
        <v>52</v>
      </c>
      <c r="C28" s="166">
        <f>IF('9 県西'!C58="","",'9 県西'!C58)</f>
        <v>13</v>
      </c>
      <c r="D28" s="217">
        <f>IF('9 県西'!D58="","",'9 県西'!D58)</f>
        <v>31</v>
      </c>
      <c r="E28" s="217">
        <f>IF('9 県西'!E58="","",'9 県西'!E58)</f>
        <v>29</v>
      </c>
      <c r="F28" s="217">
        <f>IF('9 県西'!F58="","",'9 県西'!F58)</f>
        <v>17</v>
      </c>
      <c r="G28" s="217">
        <f>IF('9 県西'!G58="","",'9 県西'!G58)</f>
        <v>32</v>
      </c>
      <c r="H28" s="217">
        <f>IF('9 県西'!H58="","",'9 県西'!H58)</f>
        <v>24</v>
      </c>
      <c r="I28" s="217">
        <f>IF('9 県西'!I58="","",'9 県西'!I58)</f>
        <v>35</v>
      </c>
      <c r="J28" s="217">
        <f>IF('9 県西'!J58="","",'9 県西'!J58)</f>
        <v>43</v>
      </c>
      <c r="K28" s="217">
        <f>IF('9 県西'!K58="","",'9 県西'!K58)</f>
        <v>30</v>
      </c>
      <c r="L28" s="217">
        <f>IF('9 県西'!L58="","",'9 県西'!L58)</f>
        <v>28</v>
      </c>
      <c r="M28" s="217">
        <f>IF('9 県西'!M58="","",'9 県西'!M58)</f>
        <v>26</v>
      </c>
      <c r="N28" s="217">
        <f>IF('9 県西'!N58="","",'9 県西'!N58)</f>
        <v>34</v>
      </c>
      <c r="O28" s="218">
        <f t="shared" si="0"/>
        <v>342</v>
      </c>
    </row>
    <row r="29" spans="1:29" ht="13.5" customHeight="1" thickTop="1">
      <c r="A29" s="894" t="s">
        <v>47</v>
      </c>
      <c r="B29" s="264" t="s">
        <v>49</v>
      </c>
      <c r="C29" s="164">
        <f aca="true" t="shared" si="1" ref="C29:N29">IF(C4="","",C24+C19+C14+C9+C4)</f>
        <v>1540</v>
      </c>
      <c r="D29" s="227">
        <f t="shared" si="1"/>
        <v>1878</v>
      </c>
      <c r="E29" s="227">
        <f t="shared" si="1"/>
        <v>1701</v>
      </c>
      <c r="F29" s="227">
        <f t="shared" si="1"/>
        <v>2053</v>
      </c>
      <c r="G29" s="227">
        <f t="shared" si="1"/>
        <v>1709</v>
      </c>
      <c r="H29" s="227">
        <f t="shared" si="1"/>
        <v>2053</v>
      </c>
      <c r="I29" s="227">
        <f t="shared" si="1"/>
        <v>1872</v>
      </c>
      <c r="J29" s="227">
        <f t="shared" si="1"/>
        <v>1779</v>
      </c>
      <c r="K29" s="227">
        <f t="shared" si="1"/>
        <v>1885</v>
      </c>
      <c r="L29" s="227">
        <f t="shared" si="1"/>
        <v>1369</v>
      </c>
      <c r="M29" s="546">
        <f t="shared" si="1"/>
        <v>1776</v>
      </c>
      <c r="N29" s="539">
        <f t="shared" si="1"/>
        <v>1279</v>
      </c>
      <c r="O29" s="208">
        <f t="shared" si="0"/>
        <v>20894</v>
      </c>
      <c r="Q29" s="269">
        <f aca="true" t="shared" si="2" ref="Q29:V29">SUM(Q4,Q9,Q14,Q19,Q24)</f>
        <v>628</v>
      </c>
      <c r="R29" s="269">
        <f t="shared" si="2"/>
        <v>756</v>
      </c>
      <c r="S29" s="269">
        <f t="shared" si="2"/>
        <v>740</v>
      </c>
      <c r="T29" s="269">
        <f t="shared" si="2"/>
        <v>860</v>
      </c>
      <c r="U29" s="269">
        <f t="shared" si="2"/>
        <v>785</v>
      </c>
      <c r="V29" s="269">
        <f t="shared" si="2"/>
        <v>849</v>
      </c>
      <c r="W29" s="269">
        <f aca="true" t="shared" si="3" ref="W29:AB29">SUM(W4,W9,W14,W19,W24)</f>
        <v>741</v>
      </c>
      <c r="X29" s="269">
        <f t="shared" si="3"/>
        <v>794</v>
      </c>
      <c r="Y29" s="269">
        <f t="shared" si="3"/>
        <v>723</v>
      </c>
      <c r="Z29" s="269">
        <f t="shared" si="3"/>
        <v>586</v>
      </c>
      <c r="AA29" s="269">
        <f t="shared" si="3"/>
        <v>665</v>
      </c>
      <c r="AB29" s="269">
        <f t="shared" si="3"/>
        <v>604</v>
      </c>
      <c r="AC29" s="265">
        <f>SUM(Q29:AB29)</f>
        <v>8731</v>
      </c>
    </row>
    <row r="30" spans="1:15" ht="13.5" customHeight="1">
      <c r="A30" s="895"/>
      <c r="B30" s="266" t="s">
        <v>50</v>
      </c>
      <c r="C30" s="165">
        <f>IF(C5="","",C25+C20+C15+C10+C5)</f>
        <v>711</v>
      </c>
      <c r="D30" s="228">
        <f aca="true" t="shared" si="4" ref="D30:L30">IF(D5="","",D25+D20+D15+D10+D5)</f>
        <v>800</v>
      </c>
      <c r="E30" s="228">
        <f t="shared" si="4"/>
        <v>768</v>
      </c>
      <c r="F30" s="228">
        <f t="shared" si="4"/>
        <v>894</v>
      </c>
      <c r="G30" s="228">
        <f t="shared" si="4"/>
        <v>737</v>
      </c>
      <c r="H30" s="228">
        <f t="shared" si="4"/>
        <v>871</v>
      </c>
      <c r="I30" s="228">
        <f t="shared" si="4"/>
        <v>817</v>
      </c>
      <c r="J30" s="228">
        <f t="shared" si="4"/>
        <v>790</v>
      </c>
      <c r="K30" s="228">
        <f t="shared" si="4"/>
        <v>859</v>
      </c>
      <c r="L30" s="228">
        <f t="shared" si="4"/>
        <v>676</v>
      </c>
      <c r="M30" s="547">
        <f aca="true" t="shared" si="5" ref="M30:N33">IF(M5="","",M25+M20+M15+M10+M5)</f>
        <v>686</v>
      </c>
      <c r="N30" s="533">
        <f t="shared" si="5"/>
        <v>648</v>
      </c>
      <c r="O30" s="209">
        <f t="shared" si="0"/>
        <v>9257</v>
      </c>
    </row>
    <row r="31" spans="1:15" ht="13.5" customHeight="1">
      <c r="A31" s="895"/>
      <c r="B31" s="266" t="s">
        <v>51</v>
      </c>
      <c r="C31" s="271">
        <f>IF(C4="","",C6+C11+C16+C21+C26)</f>
        <v>606</v>
      </c>
      <c r="D31" s="228">
        <f>IF(D6="","",D26+D21+D16+D11+D6)</f>
        <v>816</v>
      </c>
      <c r="E31" s="228">
        <f aca="true" t="shared" si="6" ref="E31:L31">IF(E6="","",E26+E21+E16+E11+E6)</f>
        <v>525</v>
      </c>
      <c r="F31" s="228">
        <f t="shared" si="6"/>
        <v>776</v>
      </c>
      <c r="G31" s="228">
        <f t="shared" si="6"/>
        <v>695</v>
      </c>
      <c r="H31" s="228">
        <f t="shared" si="6"/>
        <v>823</v>
      </c>
      <c r="I31" s="228">
        <f t="shared" si="6"/>
        <v>774</v>
      </c>
      <c r="J31" s="228">
        <f t="shared" si="6"/>
        <v>715</v>
      </c>
      <c r="K31" s="228">
        <f t="shared" si="6"/>
        <v>721</v>
      </c>
      <c r="L31" s="228">
        <f t="shared" si="6"/>
        <v>470</v>
      </c>
      <c r="M31" s="547">
        <f t="shared" si="5"/>
        <v>517</v>
      </c>
      <c r="N31" s="533">
        <f t="shared" si="5"/>
        <v>364</v>
      </c>
      <c r="O31" s="209">
        <f t="shared" si="0"/>
        <v>7802</v>
      </c>
    </row>
    <row r="32" spans="1:15" ht="13.5" customHeight="1">
      <c r="A32" s="67"/>
      <c r="B32" s="266" t="s">
        <v>79</v>
      </c>
      <c r="C32" s="271">
        <f>IF(C4="","",C7+C12+C17+C22+C27)</f>
        <v>4</v>
      </c>
      <c r="D32" s="228">
        <f>IF(D7="","",D27+D22+D17+D12+D7)</f>
        <v>5</v>
      </c>
      <c r="E32" s="228">
        <f aca="true" t="shared" si="7" ref="E32:L32">IF(E7="","",E27+E22+E17+E12+E7)</f>
        <v>6</v>
      </c>
      <c r="F32" s="228">
        <f t="shared" si="7"/>
        <v>42</v>
      </c>
      <c r="G32" s="228">
        <f t="shared" si="7"/>
        <v>1</v>
      </c>
      <c r="H32" s="228">
        <f t="shared" si="7"/>
        <v>3</v>
      </c>
      <c r="I32" s="228">
        <f t="shared" si="7"/>
        <v>2</v>
      </c>
      <c r="J32" s="228">
        <f t="shared" si="7"/>
        <v>8</v>
      </c>
      <c r="K32" s="228">
        <f t="shared" si="7"/>
        <v>42</v>
      </c>
      <c r="L32" s="228">
        <f t="shared" si="7"/>
        <v>1</v>
      </c>
      <c r="M32" s="547">
        <f t="shared" si="5"/>
        <v>2</v>
      </c>
      <c r="N32" s="533">
        <f t="shared" si="5"/>
        <v>5</v>
      </c>
      <c r="O32" s="209">
        <f t="shared" si="0"/>
        <v>121</v>
      </c>
    </row>
    <row r="33" spans="1:15" ht="13.5" customHeight="1" thickBot="1">
      <c r="A33" s="69"/>
      <c r="B33" s="272" t="s">
        <v>52</v>
      </c>
      <c r="C33" s="273">
        <f aca="true" t="shared" si="8" ref="C33:L33">IF(C8="","",C28+C23+C18+C13+C8)</f>
        <v>219</v>
      </c>
      <c r="D33" s="234">
        <f t="shared" si="8"/>
        <v>257</v>
      </c>
      <c r="E33" s="234">
        <f t="shared" si="8"/>
        <v>402</v>
      </c>
      <c r="F33" s="234">
        <f t="shared" si="8"/>
        <v>341</v>
      </c>
      <c r="G33" s="234">
        <f t="shared" si="8"/>
        <v>276</v>
      </c>
      <c r="H33" s="234">
        <f t="shared" si="8"/>
        <v>356</v>
      </c>
      <c r="I33" s="234">
        <f t="shared" si="8"/>
        <v>279</v>
      </c>
      <c r="J33" s="234">
        <f t="shared" si="8"/>
        <v>266</v>
      </c>
      <c r="K33" s="234">
        <f t="shared" si="8"/>
        <v>263</v>
      </c>
      <c r="L33" s="234">
        <f t="shared" si="8"/>
        <v>222</v>
      </c>
      <c r="M33" s="815">
        <f t="shared" si="5"/>
        <v>571</v>
      </c>
      <c r="N33" s="816">
        <f t="shared" si="5"/>
        <v>262</v>
      </c>
      <c r="O33" s="224">
        <f t="shared" si="0"/>
        <v>3714</v>
      </c>
    </row>
    <row r="34" spans="1:15" ht="13.5" customHeight="1">
      <c r="A34" s="262"/>
      <c r="B34" s="262"/>
      <c r="C34" s="262"/>
      <c r="D34" s="262"/>
      <c r="E34" s="262"/>
      <c r="F34" s="262"/>
      <c r="G34" s="262"/>
      <c r="H34" s="262"/>
      <c r="I34" s="262"/>
      <c r="J34" s="262"/>
      <c r="K34" s="262"/>
      <c r="L34" s="262"/>
      <c r="M34" s="262"/>
      <c r="N34" s="262"/>
      <c r="O34" s="262"/>
    </row>
    <row r="35" spans="1:15" s="888" customFormat="1" ht="13.5" customHeight="1">
      <c r="A35" s="885" t="s">
        <v>215</v>
      </c>
      <c r="B35" s="160"/>
      <c r="C35" s="886">
        <f>IF(Q29=0,"",Q29)</f>
        <v>628</v>
      </c>
      <c r="D35" s="886">
        <f>IF(R29=0,"",R29)</f>
        <v>756</v>
      </c>
      <c r="E35" s="886">
        <f>IF(S29=0,"",S29)</f>
        <v>740</v>
      </c>
      <c r="F35" s="886">
        <f>IF(T29=0,"",T29)</f>
        <v>860</v>
      </c>
      <c r="G35" s="886">
        <f aca="true" t="shared" si="9" ref="G35:N35">IF(U29=0,"",U29)</f>
        <v>785</v>
      </c>
      <c r="H35" s="886">
        <f t="shared" si="9"/>
        <v>849</v>
      </c>
      <c r="I35" s="886">
        <f t="shared" si="9"/>
        <v>741</v>
      </c>
      <c r="J35" s="886">
        <f t="shared" si="9"/>
        <v>794</v>
      </c>
      <c r="K35" s="886">
        <f t="shared" si="9"/>
        <v>723</v>
      </c>
      <c r="L35" s="886">
        <f>IF(Z29=0,"",Z29)</f>
        <v>586</v>
      </c>
      <c r="M35" s="886">
        <f t="shared" si="9"/>
        <v>665</v>
      </c>
      <c r="N35" s="886">
        <f t="shared" si="9"/>
        <v>604</v>
      </c>
      <c r="O35" s="887">
        <f>SUM(C35:N35)</f>
        <v>8731</v>
      </c>
    </row>
    <row r="36" spans="1:15" ht="14.25">
      <c r="A36" s="262"/>
      <c r="B36" s="70" t="s">
        <v>85</v>
      </c>
      <c r="C36" s="71"/>
      <c r="D36" s="71"/>
      <c r="E36" s="71"/>
      <c r="F36" s="71"/>
      <c r="G36" s="71"/>
      <c r="H36" s="71"/>
      <c r="I36" s="71"/>
      <c r="J36" s="274"/>
      <c r="K36" s="612"/>
      <c r="L36" s="179"/>
      <c r="M36" s="179"/>
      <c r="N36" s="179"/>
      <c r="O36" s="622" t="s">
        <v>161</v>
      </c>
    </row>
    <row r="39" ht="13.5"/>
    <row r="40" ht="13.5"/>
    <row r="43" ht="13.5"/>
    <row r="44" ht="13.5"/>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codeName="Sheet6"/>
  <dimension ref="A1:O88"/>
  <sheetViews>
    <sheetView view="pageBreakPreview" zoomScaleSheetLayoutView="100" zoomScalePageLayoutView="0" workbookViewId="0" topLeftCell="A1">
      <pane xSplit="2" ySplit="3" topLeftCell="C4" activePane="bottomRight" state="frozen"/>
      <selection pane="topLeft" activeCell="G17" sqref="G17"/>
      <selection pane="topRight" activeCell="G17" sqref="G17"/>
      <selection pane="bottomLeft" activeCell="G17" sqref="G17"/>
      <selection pane="bottomRight" activeCell="O2" sqref="O2"/>
    </sheetView>
  </sheetViews>
  <sheetFormatPr defaultColWidth="9.00390625" defaultRowHeight="13.5"/>
  <cols>
    <col min="1" max="1" width="13.125" style="170" customWidth="1"/>
    <col min="2" max="15" width="9.00390625" style="170" customWidth="1"/>
    <col min="16" max="16384" width="9.00390625" style="170" customWidth="1"/>
  </cols>
  <sheetData>
    <row r="1" spans="1:15" ht="17.25">
      <c r="A1" s="631"/>
      <c r="B1" s="72" t="s">
        <v>48</v>
      </c>
      <c r="C1" s="72" t="s">
        <v>57</v>
      </c>
      <c r="D1" s="72"/>
      <c r="E1" s="72"/>
      <c r="F1" s="72"/>
      <c r="G1" s="72" t="s">
        <v>204</v>
      </c>
      <c r="H1" s="72"/>
      <c r="I1" s="169"/>
      <c r="J1" s="169"/>
      <c r="K1" s="169"/>
      <c r="L1" s="169"/>
      <c r="M1" s="169"/>
      <c r="N1" s="169"/>
      <c r="O1" s="169"/>
    </row>
    <row r="2" spans="1:15" ht="14.25" thickBot="1">
      <c r="A2" s="169"/>
      <c r="B2" s="169"/>
      <c r="C2" s="169"/>
      <c r="D2" s="169"/>
      <c r="E2" s="169"/>
      <c r="F2" s="169"/>
      <c r="G2" s="169"/>
      <c r="H2" s="169"/>
      <c r="I2" s="169"/>
      <c r="J2" s="169"/>
      <c r="K2" s="169"/>
      <c r="L2" s="169"/>
      <c r="M2" s="169"/>
      <c r="N2" s="169"/>
      <c r="O2" s="890" t="s">
        <v>0</v>
      </c>
    </row>
    <row r="3" spans="1:15" ht="18" thickBot="1">
      <c r="A3" s="73" t="s">
        <v>119</v>
      </c>
      <c r="B3" s="74" t="s">
        <v>46</v>
      </c>
      <c r="C3" s="75" t="s">
        <v>1</v>
      </c>
      <c r="D3" s="76" t="s">
        <v>2</v>
      </c>
      <c r="E3" s="76" t="s">
        <v>3</v>
      </c>
      <c r="F3" s="76" t="s">
        <v>4</v>
      </c>
      <c r="G3" s="76" t="s">
        <v>5</v>
      </c>
      <c r="H3" s="76" t="s">
        <v>6</v>
      </c>
      <c r="I3" s="76" t="s">
        <v>7</v>
      </c>
      <c r="J3" s="76" t="s">
        <v>8</v>
      </c>
      <c r="K3" s="76" t="s">
        <v>9</v>
      </c>
      <c r="L3" s="76" t="s">
        <v>10</v>
      </c>
      <c r="M3" s="76" t="s">
        <v>11</v>
      </c>
      <c r="N3" s="77" t="s">
        <v>12</v>
      </c>
      <c r="O3" s="78" t="s">
        <v>47</v>
      </c>
    </row>
    <row r="4" spans="1:15" ht="13.5" customHeight="1" thickTop="1">
      <c r="A4" s="79"/>
      <c r="B4" s="171" t="s">
        <v>49</v>
      </c>
      <c r="C4" s="663">
        <f>IF(C5="","",SUM(C5:C8))</f>
        <v>93</v>
      </c>
      <c r="D4" s="516">
        <f>IF(D5="","",SUM(D5:D8))</f>
        <v>80</v>
      </c>
      <c r="E4" s="516">
        <f aca="true" t="shared" si="0" ref="E4:N4">IF(E5="","",SUM(E5:E8))</f>
        <v>75</v>
      </c>
      <c r="F4" s="516">
        <f t="shared" si="0"/>
        <v>77</v>
      </c>
      <c r="G4" s="516">
        <v>79</v>
      </c>
      <c r="H4" s="516">
        <f t="shared" si="0"/>
        <v>133</v>
      </c>
      <c r="I4" s="516">
        <f t="shared" si="0"/>
        <v>90</v>
      </c>
      <c r="J4" s="516">
        <f t="shared" si="0"/>
        <v>73</v>
      </c>
      <c r="K4" s="516">
        <f t="shared" si="0"/>
        <v>111</v>
      </c>
      <c r="L4" s="516">
        <f t="shared" si="0"/>
        <v>89</v>
      </c>
      <c r="M4" s="516">
        <f t="shared" si="0"/>
        <v>87</v>
      </c>
      <c r="N4" s="516">
        <f t="shared" si="0"/>
        <v>43</v>
      </c>
      <c r="O4" s="517">
        <f>SUM(C4:N4)</f>
        <v>1030</v>
      </c>
    </row>
    <row r="5" spans="1:15" ht="13.5" customHeight="1">
      <c r="A5" s="80"/>
      <c r="B5" s="172" t="s">
        <v>50</v>
      </c>
      <c r="C5" s="664">
        <v>40</v>
      </c>
      <c r="D5" s="519">
        <v>36</v>
      </c>
      <c r="E5" s="519">
        <v>41</v>
      </c>
      <c r="F5" s="527">
        <v>40</v>
      </c>
      <c r="G5" s="519">
        <v>41</v>
      </c>
      <c r="H5" s="519">
        <v>47</v>
      </c>
      <c r="I5" s="519">
        <v>45</v>
      </c>
      <c r="J5" s="519">
        <v>36</v>
      </c>
      <c r="K5" s="519">
        <v>63</v>
      </c>
      <c r="L5" s="519">
        <v>40</v>
      </c>
      <c r="M5" s="519">
        <v>48</v>
      </c>
      <c r="N5" s="519">
        <v>30</v>
      </c>
      <c r="O5" s="520">
        <f>SUM(C5:N5)</f>
        <v>507</v>
      </c>
    </row>
    <row r="6" spans="1:15" ht="13.5" customHeight="1">
      <c r="A6" s="81" t="s">
        <v>86</v>
      </c>
      <c r="B6" s="172" t="s">
        <v>51</v>
      </c>
      <c r="C6" s="664">
        <v>37</v>
      </c>
      <c r="D6" s="519">
        <v>35</v>
      </c>
      <c r="E6" s="519">
        <v>14</v>
      </c>
      <c r="F6" s="527">
        <v>18</v>
      </c>
      <c r="G6" s="519">
        <v>35</v>
      </c>
      <c r="H6" s="519">
        <v>76</v>
      </c>
      <c r="I6" s="519">
        <v>38</v>
      </c>
      <c r="J6" s="519">
        <v>33</v>
      </c>
      <c r="K6" s="519">
        <v>36</v>
      </c>
      <c r="L6" s="519">
        <v>34</v>
      </c>
      <c r="M6" s="519">
        <v>33</v>
      </c>
      <c r="N6" s="519">
        <v>0</v>
      </c>
      <c r="O6" s="520">
        <f aca="true" t="shared" si="1" ref="O6:O38">SUM(C6:N6)</f>
        <v>389</v>
      </c>
    </row>
    <row r="7" spans="1:15" ht="13.5" customHeight="1">
      <c r="A7" s="82"/>
      <c r="B7" s="172" t="s">
        <v>79</v>
      </c>
      <c r="C7" s="664">
        <v>0</v>
      </c>
      <c r="D7" s="519">
        <v>0</v>
      </c>
      <c r="E7" s="519">
        <v>0</v>
      </c>
      <c r="F7" s="527">
        <v>1</v>
      </c>
      <c r="G7" s="519">
        <v>0</v>
      </c>
      <c r="H7" s="519">
        <v>0</v>
      </c>
      <c r="I7" s="519">
        <v>0</v>
      </c>
      <c r="J7" s="519">
        <v>0</v>
      </c>
      <c r="K7" s="519">
        <v>0</v>
      </c>
      <c r="L7" s="519">
        <v>0</v>
      </c>
      <c r="M7" s="519">
        <v>0</v>
      </c>
      <c r="N7" s="519">
        <v>0</v>
      </c>
      <c r="O7" s="520">
        <f t="shared" si="1"/>
        <v>1</v>
      </c>
    </row>
    <row r="8" spans="1:15" ht="13.5" customHeight="1" thickBot="1">
      <c r="A8" s="83"/>
      <c r="B8" s="174" t="s">
        <v>52</v>
      </c>
      <c r="C8" s="665">
        <v>16</v>
      </c>
      <c r="D8" s="522">
        <v>9</v>
      </c>
      <c r="E8" s="522">
        <v>20</v>
      </c>
      <c r="F8" s="528">
        <v>18</v>
      </c>
      <c r="G8" s="522">
        <v>3</v>
      </c>
      <c r="H8" s="522">
        <v>10</v>
      </c>
      <c r="I8" s="522">
        <v>7</v>
      </c>
      <c r="J8" s="522">
        <v>4</v>
      </c>
      <c r="K8" s="522">
        <v>12</v>
      </c>
      <c r="L8" s="522">
        <v>15</v>
      </c>
      <c r="M8" s="522">
        <v>6</v>
      </c>
      <c r="N8" s="522">
        <v>13</v>
      </c>
      <c r="O8" s="520">
        <f>SUM(C8:N8)</f>
        <v>133</v>
      </c>
    </row>
    <row r="9" spans="1:15" ht="13.5" customHeight="1" thickTop="1">
      <c r="A9" s="896" t="s">
        <v>59</v>
      </c>
      <c r="B9" s="176" t="s">
        <v>49</v>
      </c>
      <c r="C9" s="663">
        <f>IF(C10="","",SUM(C10:C13))</f>
        <v>20</v>
      </c>
      <c r="D9" s="516">
        <f aca="true" t="shared" si="2" ref="D9:N9">IF(D10="","",SUM(D10:D13))</f>
        <v>32</v>
      </c>
      <c r="E9" s="516">
        <f t="shared" si="2"/>
        <v>19</v>
      </c>
      <c r="F9" s="516">
        <f t="shared" si="2"/>
        <v>9</v>
      </c>
      <c r="G9" s="516">
        <v>18</v>
      </c>
      <c r="H9" s="516">
        <f t="shared" si="2"/>
        <v>22</v>
      </c>
      <c r="I9" s="516">
        <f t="shared" si="2"/>
        <v>33</v>
      </c>
      <c r="J9" s="516">
        <f t="shared" si="2"/>
        <v>12</v>
      </c>
      <c r="K9" s="516">
        <f t="shared" si="2"/>
        <v>11</v>
      </c>
      <c r="L9" s="516">
        <f t="shared" si="2"/>
        <v>8</v>
      </c>
      <c r="M9" s="516">
        <f t="shared" si="2"/>
        <v>9</v>
      </c>
      <c r="N9" s="516">
        <f t="shared" si="2"/>
        <v>3</v>
      </c>
      <c r="O9" s="517">
        <f t="shared" si="1"/>
        <v>196</v>
      </c>
    </row>
    <row r="10" spans="1:15" ht="13.5" customHeight="1">
      <c r="A10" s="897"/>
      <c r="B10" s="172" t="s">
        <v>50</v>
      </c>
      <c r="C10" s="664">
        <v>15</v>
      </c>
      <c r="D10" s="519">
        <v>11</v>
      </c>
      <c r="E10" s="519">
        <v>9</v>
      </c>
      <c r="F10" s="527">
        <v>6</v>
      </c>
      <c r="G10" s="519">
        <v>12</v>
      </c>
      <c r="H10" s="519">
        <v>9</v>
      </c>
      <c r="I10" s="519">
        <v>12</v>
      </c>
      <c r="J10" s="519">
        <v>11</v>
      </c>
      <c r="K10" s="519">
        <v>11</v>
      </c>
      <c r="L10" s="519">
        <v>7</v>
      </c>
      <c r="M10" s="519">
        <v>7</v>
      </c>
      <c r="N10" s="519">
        <v>3</v>
      </c>
      <c r="O10" s="520">
        <f t="shared" si="1"/>
        <v>113</v>
      </c>
    </row>
    <row r="11" spans="1:15" ht="13.5" customHeight="1">
      <c r="A11" s="897"/>
      <c r="B11" s="172" t="s">
        <v>51</v>
      </c>
      <c r="C11" s="664">
        <v>3</v>
      </c>
      <c r="D11" s="519">
        <v>14</v>
      </c>
      <c r="E11" s="519">
        <v>10</v>
      </c>
      <c r="F11" s="527">
        <v>0</v>
      </c>
      <c r="G11" s="519">
        <v>0</v>
      </c>
      <c r="H11" s="519">
        <v>8</v>
      </c>
      <c r="I11" s="519">
        <v>14</v>
      </c>
      <c r="J11" s="519">
        <v>0</v>
      </c>
      <c r="K11" s="519">
        <v>0</v>
      </c>
      <c r="L11" s="519">
        <v>0</v>
      </c>
      <c r="M11" s="519">
        <v>0</v>
      </c>
      <c r="N11" s="519">
        <v>0</v>
      </c>
      <c r="O11" s="520">
        <f t="shared" si="1"/>
        <v>49</v>
      </c>
    </row>
    <row r="12" spans="1:15" ht="13.5" customHeight="1">
      <c r="A12" s="82"/>
      <c r="B12" s="172" t="s">
        <v>79</v>
      </c>
      <c r="C12" s="664">
        <v>0</v>
      </c>
      <c r="D12" s="519">
        <v>0</v>
      </c>
      <c r="E12" s="519">
        <v>0</v>
      </c>
      <c r="F12" s="527">
        <v>0</v>
      </c>
      <c r="G12" s="519">
        <v>0</v>
      </c>
      <c r="H12" s="519">
        <v>0</v>
      </c>
      <c r="I12" s="519">
        <v>0</v>
      </c>
      <c r="J12" s="519">
        <v>1</v>
      </c>
      <c r="K12" s="519">
        <v>0</v>
      </c>
      <c r="L12" s="519">
        <v>1</v>
      </c>
      <c r="M12" s="519">
        <v>0</v>
      </c>
      <c r="N12" s="519">
        <v>0</v>
      </c>
      <c r="O12" s="520">
        <f t="shared" si="1"/>
        <v>2</v>
      </c>
    </row>
    <row r="13" spans="1:15" ht="13.5" customHeight="1" thickBot="1">
      <c r="A13" s="82"/>
      <c r="B13" s="174" t="s">
        <v>52</v>
      </c>
      <c r="C13" s="665">
        <v>2</v>
      </c>
      <c r="D13" s="522">
        <v>7</v>
      </c>
      <c r="E13" s="522">
        <v>0</v>
      </c>
      <c r="F13" s="528">
        <v>3</v>
      </c>
      <c r="G13" s="522">
        <v>6</v>
      </c>
      <c r="H13" s="522">
        <v>5</v>
      </c>
      <c r="I13" s="522">
        <v>7</v>
      </c>
      <c r="J13" s="522">
        <v>0</v>
      </c>
      <c r="K13" s="522">
        <v>0</v>
      </c>
      <c r="L13" s="522">
        <v>0</v>
      </c>
      <c r="M13" s="522">
        <v>2</v>
      </c>
      <c r="N13" s="522">
        <v>0</v>
      </c>
      <c r="O13" s="523">
        <f t="shared" si="1"/>
        <v>32</v>
      </c>
    </row>
    <row r="14" spans="1:15" ht="13.5" customHeight="1" thickTop="1">
      <c r="A14" s="896" t="s">
        <v>145</v>
      </c>
      <c r="B14" s="176" t="s">
        <v>49</v>
      </c>
      <c r="C14" s="663">
        <f aca="true" t="shared" si="3" ref="C14:N14">IF(C15="","",SUM(C15:C18))</f>
        <v>6</v>
      </c>
      <c r="D14" s="516">
        <f t="shared" si="3"/>
        <v>4</v>
      </c>
      <c r="E14" s="516">
        <f t="shared" si="3"/>
        <v>9</v>
      </c>
      <c r="F14" s="516">
        <f t="shared" si="3"/>
        <v>14</v>
      </c>
      <c r="G14" s="516">
        <v>10</v>
      </c>
      <c r="H14" s="516">
        <f t="shared" si="3"/>
        <v>7</v>
      </c>
      <c r="I14" s="516">
        <f t="shared" si="3"/>
        <v>12</v>
      </c>
      <c r="J14" s="516">
        <f t="shared" si="3"/>
        <v>9</v>
      </c>
      <c r="K14" s="516">
        <f t="shared" si="3"/>
        <v>20</v>
      </c>
      <c r="L14" s="516">
        <f t="shared" si="3"/>
        <v>4</v>
      </c>
      <c r="M14" s="516">
        <f t="shared" si="3"/>
        <v>5</v>
      </c>
      <c r="N14" s="516">
        <f t="shared" si="3"/>
        <v>7</v>
      </c>
      <c r="O14" s="517">
        <f t="shared" si="1"/>
        <v>107</v>
      </c>
    </row>
    <row r="15" spans="1:15" ht="13.5" customHeight="1">
      <c r="A15" s="897"/>
      <c r="B15" s="172" t="s">
        <v>50</v>
      </c>
      <c r="C15" s="664">
        <v>6</v>
      </c>
      <c r="D15" s="519">
        <v>3</v>
      </c>
      <c r="E15" s="519">
        <v>7</v>
      </c>
      <c r="F15" s="527">
        <v>8</v>
      </c>
      <c r="G15" s="519">
        <v>10</v>
      </c>
      <c r="H15" s="519">
        <v>7</v>
      </c>
      <c r="I15" s="519">
        <v>9</v>
      </c>
      <c r="J15" s="519">
        <v>7</v>
      </c>
      <c r="K15" s="519">
        <v>12</v>
      </c>
      <c r="L15" s="519">
        <v>3</v>
      </c>
      <c r="M15" s="519">
        <v>2</v>
      </c>
      <c r="N15" s="519">
        <v>6</v>
      </c>
      <c r="O15" s="520">
        <f t="shared" si="1"/>
        <v>80</v>
      </c>
    </row>
    <row r="16" spans="1:15" ht="13.5" customHeight="1">
      <c r="A16" s="897"/>
      <c r="B16" s="172" t="s">
        <v>51</v>
      </c>
      <c r="C16" s="664">
        <v>0</v>
      </c>
      <c r="D16" s="519">
        <v>0</v>
      </c>
      <c r="E16" s="519">
        <v>0</v>
      </c>
      <c r="F16" s="527">
        <v>0</v>
      </c>
      <c r="G16" s="519">
        <v>0</v>
      </c>
      <c r="H16" s="519">
        <v>0</v>
      </c>
      <c r="I16" s="519">
        <v>2</v>
      </c>
      <c r="J16" s="519">
        <v>0</v>
      </c>
      <c r="K16" s="519">
        <v>6</v>
      </c>
      <c r="L16" s="519">
        <v>1</v>
      </c>
      <c r="M16" s="519">
        <v>0</v>
      </c>
      <c r="N16" s="519">
        <v>0</v>
      </c>
      <c r="O16" s="520">
        <f t="shared" si="1"/>
        <v>9</v>
      </c>
    </row>
    <row r="17" spans="1:15" ht="13.5" customHeight="1">
      <c r="A17" s="82"/>
      <c r="B17" s="172" t="s">
        <v>79</v>
      </c>
      <c r="C17" s="664">
        <v>0</v>
      </c>
      <c r="D17" s="519">
        <v>0</v>
      </c>
      <c r="E17" s="519">
        <v>0</v>
      </c>
      <c r="F17" s="527">
        <v>0</v>
      </c>
      <c r="G17" s="519">
        <v>0</v>
      </c>
      <c r="H17" s="519">
        <v>0</v>
      </c>
      <c r="I17" s="519">
        <v>0</v>
      </c>
      <c r="J17" s="519">
        <v>1</v>
      </c>
      <c r="K17" s="519">
        <v>0</v>
      </c>
      <c r="L17" s="519">
        <v>0</v>
      </c>
      <c r="M17" s="519">
        <v>0</v>
      </c>
      <c r="N17" s="519">
        <v>1</v>
      </c>
      <c r="O17" s="520">
        <f t="shared" si="1"/>
        <v>2</v>
      </c>
    </row>
    <row r="18" spans="1:15" ht="13.5" customHeight="1" thickBot="1">
      <c r="A18" s="82"/>
      <c r="B18" s="177" t="s">
        <v>52</v>
      </c>
      <c r="C18" s="665">
        <v>0</v>
      </c>
      <c r="D18" s="522">
        <v>1</v>
      </c>
      <c r="E18" s="522">
        <v>2</v>
      </c>
      <c r="F18" s="528">
        <v>6</v>
      </c>
      <c r="G18" s="522">
        <v>0</v>
      </c>
      <c r="H18" s="522">
        <v>0</v>
      </c>
      <c r="I18" s="522">
        <v>1</v>
      </c>
      <c r="J18" s="522">
        <v>1</v>
      </c>
      <c r="K18" s="522">
        <v>2</v>
      </c>
      <c r="L18" s="522">
        <v>0</v>
      </c>
      <c r="M18" s="522">
        <v>3</v>
      </c>
      <c r="N18" s="522">
        <v>0</v>
      </c>
      <c r="O18" s="523">
        <f t="shared" si="1"/>
        <v>16</v>
      </c>
    </row>
    <row r="19" spans="1:15" ht="13.5" customHeight="1" thickTop="1">
      <c r="A19" s="896" t="s">
        <v>58</v>
      </c>
      <c r="B19" s="171" t="s">
        <v>49</v>
      </c>
      <c r="C19" s="663">
        <f aca="true" t="shared" si="4" ref="C19:N19">IF(C20="","",SUM(C20:C23))</f>
        <v>11</v>
      </c>
      <c r="D19" s="516">
        <f t="shared" si="4"/>
        <v>26</v>
      </c>
      <c r="E19" s="516">
        <f t="shared" si="4"/>
        <v>13</v>
      </c>
      <c r="F19" s="516">
        <f t="shared" si="4"/>
        <v>18</v>
      </c>
      <c r="G19" s="516">
        <v>10</v>
      </c>
      <c r="H19" s="516">
        <f t="shared" si="4"/>
        <v>50</v>
      </c>
      <c r="I19" s="516">
        <f t="shared" si="4"/>
        <v>66</v>
      </c>
      <c r="J19" s="516">
        <f t="shared" si="4"/>
        <v>20</v>
      </c>
      <c r="K19" s="516">
        <f t="shared" si="4"/>
        <v>15</v>
      </c>
      <c r="L19" s="516">
        <f t="shared" si="4"/>
        <v>10</v>
      </c>
      <c r="M19" s="516">
        <f t="shared" si="4"/>
        <v>14</v>
      </c>
      <c r="N19" s="516">
        <f t="shared" si="4"/>
        <v>15</v>
      </c>
      <c r="O19" s="517">
        <f t="shared" si="1"/>
        <v>268</v>
      </c>
    </row>
    <row r="20" spans="1:15" ht="13.5" customHeight="1">
      <c r="A20" s="897"/>
      <c r="B20" s="172" t="s">
        <v>50</v>
      </c>
      <c r="C20" s="664">
        <v>11</v>
      </c>
      <c r="D20" s="519">
        <v>15</v>
      </c>
      <c r="E20" s="519">
        <v>12</v>
      </c>
      <c r="F20" s="519">
        <v>13</v>
      </c>
      <c r="G20" s="519">
        <v>9</v>
      </c>
      <c r="H20" s="519">
        <v>21</v>
      </c>
      <c r="I20" s="519">
        <v>20</v>
      </c>
      <c r="J20" s="519">
        <v>13</v>
      </c>
      <c r="K20" s="519">
        <v>12</v>
      </c>
      <c r="L20" s="519">
        <v>10</v>
      </c>
      <c r="M20" s="519">
        <v>14</v>
      </c>
      <c r="N20" s="519">
        <v>14</v>
      </c>
      <c r="O20" s="520">
        <f t="shared" si="1"/>
        <v>164</v>
      </c>
    </row>
    <row r="21" spans="1:15" ht="13.5" customHeight="1">
      <c r="A21" s="897"/>
      <c r="B21" s="172" t="s">
        <v>51</v>
      </c>
      <c r="C21" s="664">
        <v>0</v>
      </c>
      <c r="D21" s="519">
        <v>10</v>
      </c>
      <c r="E21" s="519">
        <v>0</v>
      </c>
      <c r="F21" s="519">
        <v>0</v>
      </c>
      <c r="G21" s="519">
        <v>0</v>
      </c>
      <c r="H21" s="519">
        <v>21</v>
      </c>
      <c r="I21" s="519">
        <v>46</v>
      </c>
      <c r="J21" s="519">
        <v>6</v>
      </c>
      <c r="K21" s="519">
        <v>0</v>
      </c>
      <c r="L21" s="519">
        <v>0</v>
      </c>
      <c r="M21" s="519">
        <v>0</v>
      </c>
      <c r="N21" s="519">
        <v>0</v>
      </c>
      <c r="O21" s="520">
        <f t="shared" si="1"/>
        <v>83</v>
      </c>
    </row>
    <row r="22" spans="1:15" ht="13.5" customHeight="1">
      <c r="A22" s="82"/>
      <c r="B22" s="172" t="s">
        <v>79</v>
      </c>
      <c r="C22" s="664">
        <v>0</v>
      </c>
      <c r="D22" s="519">
        <v>0</v>
      </c>
      <c r="E22" s="519">
        <v>0</v>
      </c>
      <c r="F22" s="519">
        <v>1</v>
      </c>
      <c r="G22" s="519">
        <v>1</v>
      </c>
      <c r="H22" s="519">
        <v>0</v>
      </c>
      <c r="I22" s="519">
        <v>0</v>
      </c>
      <c r="J22" s="519">
        <v>1</v>
      </c>
      <c r="K22" s="519">
        <v>1</v>
      </c>
      <c r="L22" s="519">
        <v>0</v>
      </c>
      <c r="M22" s="519">
        <v>0</v>
      </c>
      <c r="N22" s="519">
        <v>0</v>
      </c>
      <c r="O22" s="520">
        <f t="shared" si="1"/>
        <v>4</v>
      </c>
    </row>
    <row r="23" spans="1:15" ht="13.5" customHeight="1" thickBot="1">
      <c r="A23" s="83"/>
      <c r="B23" s="174" t="s">
        <v>52</v>
      </c>
      <c r="C23" s="665">
        <v>0</v>
      </c>
      <c r="D23" s="522">
        <v>1</v>
      </c>
      <c r="E23" s="522">
        <v>1</v>
      </c>
      <c r="F23" s="522">
        <v>4</v>
      </c>
      <c r="G23" s="522">
        <v>0</v>
      </c>
      <c r="H23" s="522">
        <v>8</v>
      </c>
      <c r="I23" s="522">
        <v>0</v>
      </c>
      <c r="J23" s="522">
        <v>0</v>
      </c>
      <c r="K23" s="522">
        <v>2</v>
      </c>
      <c r="L23" s="522">
        <v>0</v>
      </c>
      <c r="M23" s="522">
        <v>0</v>
      </c>
      <c r="N23" s="522">
        <v>1</v>
      </c>
      <c r="O23" s="523">
        <f t="shared" si="1"/>
        <v>17</v>
      </c>
    </row>
    <row r="24" spans="1:15" ht="13.5" customHeight="1" thickTop="1">
      <c r="A24" s="896" t="s">
        <v>87</v>
      </c>
      <c r="B24" s="176" t="s">
        <v>49</v>
      </c>
      <c r="C24" s="663">
        <f aca="true" t="shared" si="5" ref="C24:N24">IF(C25="","",SUM(C25:C28))</f>
        <v>8</v>
      </c>
      <c r="D24" s="516">
        <f t="shared" si="5"/>
        <v>16</v>
      </c>
      <c r="E24" s="516">
        <f t="shared" si="5"/>
        <v>8</v>
      </c>
      <c r="F24" s="516">
        <f t="shared" si="5"/>
        <v>10</v>
      </c>
      <c r="G24" s="516">
        <v>19</v>
      </c>
      <c r="H24" s="516">
        <f t="shared" si="5"/>
        <v>14</v>
      </c>
      <c r="I24" s="516">
        <f t="shared" si="5"/>
        <v>18</v>
      </c>
      <c r="J24" s="516">
        <f t="shared" si="5"/>
        <v>21</v>
      </c>
      <c r="K24" s="516">
        <f t="shared" si="5"/>
        <v>24</v>
      </c>
      <c r="L24" s="516">
        <f t="shared" si="5"/>
        <v>6</v>
      </c>
      <c r="M24" s="516">
        <f t="shared" si="5"/>
        <v>9</v>
      </c>
      <c r="N24" s="516">
        <f t="shared" si="5"/>
        <v>8</v>
      </c>
      <c r="O24" s="517">
        <f t="shared" si="1"/>
        <v>161</v>
      </c>
    </row>
    <row r="25" spans="1:15" ht="13.5" customHeight="1">
      <c r="A25" s="897"/>
      <c r="B25" s="653" t="s">
        <v>163</v>
      </c>
      <c r="C25" s="664">
        <v>7</v>
      </c>
      <c r="D25" s="519">
        <v>14</v>
      </c>
      <c r="E25" s="519">
        <v>8</v>
      </c>
      <c r="F25" s="519">
        <v>8</v>
      </c>
      <c r="G25" s="519">
        <v>10</v>
      </c>
      <c r="H25" s="519">
        <v>11</v>
      </c>
      <c r="I25" s="519">
        <v>8</v>
      </c>
      <c r="J25" s="519">
        <v>13</v>
      </c>
      <c r="K25" s="519">
        <v>20</v>
      </c>
      <c r="L25" s="519">
        <v>6</v>
      </c>
      <c r="M25" s="519">
        <v>7</v>
      </c>
      <c r="N25" s="519">
        <v>8</v>
      </c>
      <c r="O25" s="520">
        <f t="shared" si="1"/>
        <v>120</v>
      </c>
    </row>
    <row r="26" spans="1:15" ht="13.5" customHeight="1">
      <c r="A26" s="897"/>
      <c r="B26" s="172" t="s">
        <v>51</v>
      </c>
      <c r="C26" s="664">
        <v>0</v>
      </c>
      <c r="D26" s="519">
        <v>0</v>
      </c>
      <c r="E26" s="519">
        <v>0</v>
      </c>
      <c r="F26" s="519">
        <v>0</v>
      </c>
      <c r="G26" s="519">
        <v>0</v>
      </c>
      <c r="H26" s="519">
        <v>0</v>
      </c>
      <c r="I26" s="519">
        <v>8</v>
      </c>
      <c r="J26" s="519">
        <v>8</v>
      </c>
      <c r="K26" s="519">
        <v>0</v>
      </c>
      <c r="L26" s="519">
        <v>0</v>
      </c>
      <c r="M26" s="519">
        <v>0</v>
      </c>
      <c r="N26" s="519">
        <v>0</v>
      </c>
      <c r="O26" s="520">
        <f t="shared" si="1"/>
        <v>16</v>
      </c>
    </row>
    <row r="27" spans="1:15" ht="13.5" customHeight="1">
      <c r="A27" s="84"/>
      <c r="B27" s="172" t="s">
        <v>79</v>
      </c>
      <c r="C27" s="664">
        <v>1</v>
      </c>
      <c r="D27" s="519">
        <v>0</v>
      </c>
      <c r="E27" s="519">
        <v>0</v>
      </c>
      <c r="F27" s="519">
        <v>0</v>
      </c>
      <c r="G27" s="519">
        <v>0</v>
      </c>
      <c r="H27" s="519">
        <v>0</v>
      </c>
      <c r="I27" s="519">
        <v>0</v>
      </c>
      <c r="J27" s="519">
        <v>0</v>
      </c>
      <c r="K27" s="519">
        <v>0</v>
      </c>
      <c r="L27" s="519">
        <v>0</v>
      </c>
      <c r="M27" s="519">
        <v>0</v>
      </c>
      <c r="N27" s="519">
        <v>0</v>
      </c>
      <c r="O27" s="520">
        <f t="shared" si="1"/>
        <v>1</v>
      </c>
    </row>
    <row r="28" spans="1:15" ht="13.5" customHeight="1" thickBot="1">
      <c r="A28" s="83"/>
      <c r="B28" s="174" t="s">
        <v>52</v>
      </c>
      <c r="C28" s="665">
        <v>0</v>
      </c>
      <c r="D28" s="522">
        <v>2</v>
      </c>
      <c r="E28" s="522">
        <v>0</v>
      </c>
      <c r="F28" s="522">
        <v>2</v>
      </c>
      <c r="G28" s="522">
        <v>9</v>
      </c>
      <c r="H28" s="522">
        <v>3</v>
      </c>
      <c r="I28" s="522">
        <v>2</v>
      </c>
      <c r="J28" s="522">
        <v>0</v>
      </c>
      <c r="K28" s="522">
        <v>4</v>
      </c>
      <c r="L28" s="522">
        <v>0</v>
      </c>
      <c r="M28" s="522">
        <v>2</v>
      </c>
      <c r="N28" s="522">
        <v>0</v>
      </c>
      <c r="O28" s="524">
        <f t="shared" si="1"/>
        <v>24</v>
      </c>
    </row>
    <row r="29" spans="1:15" ht="13.5" customHeight="1" thickTop="1">
      <c r="A29" s="897" t="s">
        <v>60</v>
      </c>
      <c r="B29" s="176" t="s">
        <v>49</v>
      </c>
      <c r="C29" s="663">
        <f aca="true" t="shared" si="6" ref="C29:N29">IF(C30="","",SUM(C30:C33))</f>
        <v>10</v>
      </c>
      <c r="D29" s="516">
        <f t="shared" si="6"/>
        <v>4</v>
      </c>
      <c r="E29" s="516">
        <f t="shared" si="6"/>
        <v>7</v>
      </c>
      <c r="F29" s="516">
        <f t="shared" si="6"/>
        <v>0</v>
      </c>
      <c r="G29" s="516">
        <v>4</v>
      </c>
      <c r="H29" s="516">
        <f t="shared" si="6"/>
        <v>7</v>
      </c>
      <c r="I29" s="516">
        <f t="shared" si="6"/>
        <v>13</v>
      </c>
      <c r="J29" s="516">
        <f t="shared" si="6"/>
        <v>3</v>
      </c>
      <c r="K29" s="516">
        <f t="shared" si="6"/>
        <v>1</v>
      </c>
      <c r="L29" s="516">
        <f t="shared" si="6"/>
        <v>3</v>
      </c>
      <c r="M29" s="516">
        <f t="shared" si="6"/>
        <v>0</v>
      </c>
      <c r="N29" s="516">
        <f t="shared" si="6"/>
        <v>3</v>
      </c>
      <c r="O29" s="517">
        <f t="shared" si="1"/>
        <v>55</v>
      </c>
    </row>
    <row r="30" spans="1:15" ht="13.5" customHeight="1">
      <c r="A30" s="897"/>
      <c r="B30" s="172" t="s">
        <v>50</v>
      </c>
      <c r="C30" s="664">
        <v>4</v>
      </c>
      <c r="D30" s="519">
        <v>4</v>
      </c>
      <c r="E30" s="519">
        <v>1</v>
      </c>
      <c r="F30" s="519">
        <v>0</v>
      </c>
      <c r="G30" s="519">
        <v>4</v>
      </c>
      <c r="H30" s="519">
        <v>1</v>
      </c>
      <c r="I30" s="519">
        <v>3</v>
      </c>
      <c r="J30" s="519">
        <v>3</v>
      </c>
      <c r="K30" s="519">
        <v>1</v>
      </c>
      <c r="L30" s="519">
        <v>3</v>
      </c>
      <c r="M30" s="519">
        <v>0</v>
      </c>
      <c r="N30" s="519">
        <v>3</v>
      </c>
      <c r="O30" s="520">
        <f t="shared" si="1"/>
        <v>27</v>
      </c>
    </row>
    <row r="31" spans="1:15" ht="13.5" customHeight="1">
      <c r="A31" s="897"/>
      <c r="B31" s="172" t="s">
        <v>51</v>
      </c>
      <c r="C31" s="664">
        <v>6</v>
      </c>
      <c r="D31" s="519">
        <v>0</v>
      </c>
      <c r="E31" s="519">
        <v>6</v>
      </c>
      <c r="F31" s="519">
        <v>0</v>
      </c>
      <c r="G31" s="519">
        <v>0</v>
      </c>
      <c r="H31" s="519">
        <v>6</v>
      </c>
      <c r="I31" s="519">
        <v>10</v>
      </c>
      <c r="J31" s="519">
        <v>0</v>
      </c>
      <c r="K31" s="519">
        <v>0</v>
      </c>
      <c r="L31" s="519">
        <v>0</v>
      </c>
      <c r="M31" s="519">
        <v>0</v>
      </c>
      <c r="N31" s="519">
        <v>0</v>
      </c>
      <c r="O31" s="520">
        <f t="shared" si="1"/>
        <v>28</v>
      </c>
    </row>
    <row r="32" spans="1:15" ht="13.5" customHeight="1">
      <c r="A32" s="82"/>
      <c r="B32" s="172" t="s">
        <v>79</v>
      </c>
      <c r="C32" s="518">
        <v>0</v>
      </c>
      <c r="D32" s="519">
        <v>0</v>
      </c>
      <c r="E32" s="519">
        <v>0</v>
      </c>
      <c r="F32" s="519">
        <v>0</v>
      </c>
      <c r="G32" s="519">
        <v>0</v>
      </c>
      <c r="H32" s="519">
        <v>0</v>
      </c>
      <c r="I32" s="519">
        <v>0</v>
      </c>
      <c r="J32" s="519">
        <v>0</v>
      </c>
      <c r="K32" s="519">
        <v>0</v>
      </c>
      <c r="L32" s="519">
        <v>0</v>
      </c>
      <c r="M32" s="519">
        <v>0</v>
      </c>
      <c r="N32" s="873">
        <v>0</v>
      </c>
      <c r="O32" s="520">
        <f t="shared" si="1"/>
        <v>0</v>
      </c>
    </row>
    <row r="33" spans="1:15" ht="13.5" customHeight="1" thickBot="1">
      <c r="A33" s="83"/>
      <c r="B33" s="174" t="s">
        <v>52</v>
      </c>
      <c r="C33" s="521">
        <v>0</v>
      </c>
      <c r="D33" s="522">
        <v>0</v>
      </c>
      <c r="E33" s="522">
        <v>0</v>
      </c>
      <c r="F33" s="522">
        <v>0</v>
      </c>
      <c r="G33" s="522">
        <v>0</v>
      </c>
      <c r="H33" s="522">
        <v>0</v>
      </c>
      <c r="I33" s="522">
        <v>0</v>
      </c>
      <c r="J33" s="522">
        <v>0</v>
      </c>
      <c r="K33" s="522">
        <v>0</v>
      </c>
      <c r="L33" s="522">
        <v>0</v>
      </c>
      <c r="M33" s="522">
        <v>0</v>
      </c>
      <c r="N33" s="874">
        <v>0</v>
      </c>
      <c r="O33" s="523">
        <f t="shared" si="1"/>
        <v>0</v>
      </c>
    </row>
    <row r="34" spans="1:15" ht="13.5" customHeight="1" thickTop="1">
      <c r="A34" s="897" t="s">
        <v>47</v>
      </c>
      <c r="B34" s="171" t="s">
        <v>49</v>
      </c>
      <c r="C34" s="525">
        <f>IF(C4="","",C29+C24+C19+C14+C9+C4)</f>
        <v>148</v>
      </c>
      <c r="D34" s="872">
        <f aca="true" t="shared" si="7" ref="D34:M34">IF(D4="","",D29+D24+D19+D14+D9+D4)</f>
        <v>162</v>
      </c>
      <c r="E34" s="872">
        <f t="shared" si="7"/>
        <v>131</v>
      </c>
      <c r="F34" s="872">
        <f t="shared" si="7"/>
        <v>128</v>
      </c>
      <c r="G34" s="872">
        <f t="shared" si="7"/>
        <v>140</v>
      </c>
      <c r="H34" s="872">
        <f t="shared" si="7"/>
        <v>233</v>
      </c>
      <c r="I34" s="872">
        <f t="shared" si="7"/>
        <v>232</v>
      </c>
      <c r="J34" s="872">
        <f t="shared" si="7"/>
        <v>138</v>
      </c>
      <c r="K34" s="872">
        <f t="shared" si="7"/>
        <v>182</v>
      </c>
      <c r="L34" s="872">
        <f t="shared" si="7"/>
        <v>120</v>
      </c>
      <c r="M34" s="872">
        <f t="shared" si="7"/>
        <v>124</v>
      </c>
      <c r="N34" s="872">
        <f>IF(N4="","",N29+N24+N19+N14+N9+N4)</f>
        <v>79</v>
      </c>
      <c r="O34" s="866">
        <f>SUM(C34:N34)</f>
        <v>1817</v>
      </c>
    </row>
    <row r="35" spans="1:15" ht="13.5" customHeight="1">
      <c r="A35" s="897"/>
      <c r="B35" s="172" t="s">
        <v>50</v>
      </c>
      <c r="C35" s="870">
        <f>IF(C5="","",C30+C25+C20+C15+C10+C5)</f>
        <v>83</v>
      </c>
      <c r="D35" s="519">
        <f aca="true" t="shared" si="8" ref="D35:N35">IF(D5="","",D30+D25+D20+D15+D10+D5)</f>
        <v>83</v>
      </c>
      <c r="E35" s="519">
        <f t="shared" si="8"/>
        <v>78</v>
      </c>
      <c r="F35" s="519">
        <f t="shared" si="8"/>
        <v>75</v>
      </c>
      <c r="G35" s="519">
        <f t="shared" si="8"/>
        <v>86</v>
      </c>
      <c r="H35" s="519">
        <f>IF(H5="","",H30+H25+H20+H15+H10+H5)</f>
        <v>96</v>
      </c>
      <c r="I35" s="519">
        <f t="shared" si="8"/>
        <v>97</v>
      </c>
      <c r="J35" s="519">
        <f t="shared" si="8"/>
        <v>83</v>
      </c>
      <c r="K35" s="519">
        <f t="shared" si="8"/>
        <v>119</v>
      </c>
      <c r="L35" s="519">
        <f t="shared" si="8"/>
        <v>69</v>
      </c>
      <c r="M35" s="519">
        <f t="shared" si="8"/>
        <v>78</v>
      </c>
      <c r="N35" s="519">
        <f t="shared" si="8"/>
        <v>64</v>
      </c>
      <c r="O35" s="867">
        <f t="shared" si="1"/>
        <v>1011</v>
      </c>
    </row>
    <row r="36" spans="1:15" ht="13.5" customHeight="1">
      <c r="A36" s="897"/>
      <c r="B36" s="172" t="s">
        <v>51</v>
      </c>
      <c r="C36" s="870">
        <f>IF(C6="","",C31+C26+C21+C16+C11+C6)</f>
        <v>46</v>
      </c>
      <c r="D36" s="519">
        <f aca="true" t="shared" si="9" ref="D36:N36">IF(D6="","",D31+D26+D21+D16+D11+D6)</f>
        <v>59</v>
      </c>
      <c r="E36" s="519">
        <f t="shared" si="9"/>
        <v>30</v>
      </c>
      <c r="F36" s="519">
        <f t="shared" si="9"/>
        <v>18</v>
      </c>
      <c r="G36" s="519">
        <f t="shared" si="9"/>
        <v>35</v>
      </c>
      <c r="H36" s="519">
        <f t="shared" si="9"/>
        <v>111</v>
      </c>
      <c r="I36" s="519">
        <f t="shared" si="9"/>
        <v>118</v>
      </c>
      <c r="J36" s="519">
        <f t="shared" si="9"/>
        <v>47</v>
      </c>
      <c r="K36" s="519">
        <f t="shared" si="9"/>
        <v>42</v>
      </c>
      <c r="L36" s="519">
        <f t="shared" si="9"/>
        <v>35</v>
      </c>
      <c r="M36" s="519">
        <f t="shared" si="9"/>
        <v>33</v>
      </c>
      <c r="N36" s="519">
        <f t="shared" si="9"/>
        <v>0</v>
      </c>
      <c r="O36" s="868">
        <f t="shared" si="1"/>
        <v>574</v>
      </c>
    </row>
    <row r="37" spans="1:15" ht="13.5" customHeight="1">
      <c r="A37" s="82"/>
      <c r="B37" s="172" t="s">
        <v>79</v>
      </c>
      <c r="C37" s="870">
        <f aca="true" t="shared" si="10" ref="C37:N37">IF(C7="","",C32+C27+C22+C17+C12+C7)</f>
        <v>1</v>
      </c>
      <c r="D37" s="519">
        <f t="shared" si="10"/>
        <v>0</v>
      </c>
      <c r="E37" s="519">
        <f t="shared" si="10"/>
        <v>0</v>
      </c>
      <c r="F37" s="519">
        <f t="shared" si="10"/>
        <v>2</v>
      </c>
      <c r="G37" s="519">
        <f t="shared" si="10"/>
        <v>1</v>
      </c>
      <c r="H37" s="519">
        <f t="shared" si="10"/>
        <v>0</v>
      </c>
      <c r="I37" s="519">
        <f t="shared" si="10"/>
        <v>0</v>
      </c>
      <c r="J37" s="519">
        <f t="shared" si="10"/>
        <v>3</v>
      </c>
      <c r="K37" s="519">
        <f t="shared" si="10"/>
        <v>1</v>
      </c>
      <c r="L37" s="519">
        <f t="shared" si="10"/>
        <v>1</v>
      </c>
      <c r="M37" s="519">
        <f t="shared" si="10"/>
        <v>0</v>
      </c>
      <c r="N37" s="519">
        <f t="shared" si="10"/>
        <v>1</v>
      </c>
      <c r="O37" s="867">
        <f t="shared" si="1"/>
        <v>10</v>
      </c>
    </row>
    <row r="38" spans="1:15" ht="13.5" customHeight="1" thickBot="1">
      <c r="A38" s="85"/>
      <c r="B38" s="178" t="s">
        <v>52</v>
      </c>
      <c r="C38" s="526">
        <f aca="true" t="shared" si="11" ref="C38:N38">IF(C8="","",C33+C28+C23+C18+C13+C8)</f>
        <v>18</v>
      </c>
      <c r="D38" s="871">
        <f t="shared" si="11"/>
        <v>20</v>
      </c>
      <c r="E38" s="871">
        <f t="shared" si="11"/>
        <v>23</v>
      </c>
      <c r="F38" s="871">
        <f t="shared" si="11"/>
        <v>33</v>
      </c>
      <c r="G38" s="871">
        <f t="shared" si="11"/>
        <v>18</v>
      </c>
      <c r="H38" s="871">
        <f t="shared" si="11"/>
        <v>26</v>
      </c>
      <c r="I38" s="871">
        <f t="shared" si="11"/>
        <v>17</v>
      </c>
      <c r="J38" s="871">
        <f t="shared" si="11"/>
        <v>5</v>
      </c>
      <c r="K38" s="871">
        <f t="shared" si="11"/>
        <v>20</v>
      </c>
      <c r="L38" s="871">
        <f t="shared" si="11"/>
        <v>15</v>
      </c>
      <c r="M38" s="871">
        <f t="shared" si="11"/>
        <v>13</v>
      </c>
      <c r="N38" s="871">
        <f t="shared" si="11"/>
        <v>14</v>
      </c>
      <c r="O38" s="869">
        <f t="shared" si="1"/>
        <v>222</v>
      </c>
    </row>
    <row r="39" spans="1:15" ht="13.5">
      <c r="A39" s="613"/>
      <c r="B39" s="169"/>
      <c r="C39" s="169"/>
      <c r="D39" s="169"/>
      <c r="E39" s="169"/>
      <c r="F39" s="169"/>
      <c r="G39" s="169"/>
      <c r="H39" s="169"/>
      <c r="I39" s="169"/>
      <c r="J39" s="169"/>
      <c r="K39" s="169"/>
      <c r="L39" s="169"/>
      <c r="M39" s="169"/>
      <c r="N39" s="169"/>
      <c r="O39" s="623" t="s">
        <v>161</v>
      </c>
    </row>
    <row r="40" spans="1:15" ht="13.5">
      <c r="A40" s="169"/>
      <c r="B40" s="169"/>
      <c r="C40" s="169"/>
      <c r="D40" s="169"/>
      <c r="E40" s="169"/>
      <c r="F40" s="169"/>
      <c r="G40" s="169"/>
      <c r="H40" s="169"/>
      <c r="I40" s="169"/>
      <c r="J40" s="169"/>
      <c r="K40" s="169"/>
      <c r="L40" s="169"/>
      <c r="M40" s="169"/>
      <c r="N40" s="169"/>
      <c r="O40" s="169"/>
    </row>
    <row r="41" spans="1:15" ht="13.5">
      <c r="A41" s="169"/>
      <c r="B41" s="169"/>
      <c r="C41" s="169"/>
      <c r="D41" s="169"/>
      <c r="E41" s="169"/>
      <c r="F41" s="169"/>
      <c r="G41" s="169"/>
      <c r="H41" s="169"/>
      <c r="I41" s="169"/>
      <c r="J41" s="169"/>
      <c r="K41" s="169"/>
      <c r="L41" s="169"/>
      <c r="M41" s="169"/>
      <c r="N41" s="169"/>
      <c r="O41" s="169"/>
    </row>
    <row r="42" spans="1:15" ht="13.5">
      <c r="A42" s="169"/>
      <c r="B42" s="169"/>
      <c r="C42" s="169"/>
      <c r="D42" s="169"/>
      <c r="E42" s="169"/>
      <c r="F42" s="169"/>
      <c r="G42" s="169"/>
      <c r="H42" s="169"/>
      <c r="I42" s="169"/>
      <c r="J42" s="169"/>
      <c r="K42" s="169"/>
      <c r="L42" s="169"/>
      <c r="M42" s="169"/>
      <c r="N42" s="169"/>
      <c r="O42" s="169"/>
    </row>
    <row r="43" spans="1:15" ht="13.5">
      <c r="A43" s="169"/>
      <c r="B43" s="169"/>
      <c r="C43" s="169"/>
      <c r="D43" s="169"/>
      <c r="E43" s="169"/>
      <c r="F43" s="169"/>
      <c r="G43" s="169"/>
      <c r="H43" s="169"/>
      <c r="I43" s="169"/>
      <c r="J43" s="169"/>
      <c r="K43" s="169"/>
      <c r="L43" s="169"/>
      <c r="M43" s="169"/>
      <c r="N43" s="169"/>
      <c r="O43" s="169"/>
    </row>
    <row r="44" spans="1:15" ht="13.5">
      <c r="A44" s="169"/>
      <c r="B44" s="169"/>
      <c r="C44" s="169"/>
      <c r="D44" s="169"/>
      <c r="E44" s="169"/>
      <c r="F44" s="169"/>
      <c r="G44" s="169"/>
      <c r="H44" s="169"/>
      <c r="I44" s="169"/>
      <c r="J44" s="169"/>
      <c r="K44" s="169"/>
      <c r="L44" s="169"/>
      <c r="M44" s="169"/>
      <c r="N44" s="169"/>
      <c r="O44" s="169"/>
    </row>
    <row r="45" spans="1:15" ht="13.5">
      <c r="A45" s="169"/>
      <c r="B45" s="169"/>
      <c r="C45" s="169"/>
      <c r="D45" s="169"/>
      <c r="E45" s="169"/>
      <c r="F45" s="169"/>
      <c r="G45" s="169"/>
      <c r="H45" s="169"/>
      <c r="I45" s="169"/>
      <c r="J45" s="169"/>
      <c r="K45" s="169"/>
      <c r="L45" s="169"/>
      <c r="M45" s="169"/>
      <c r="N45" s="169"/>
      <c r="O45" s="169"/>
    </row>
    <row r="46" spans="1:15" ht="13.5">
      <c r="A46" s="169"/>
      <c r="B46" s="169"/>
      <c r="C46" s="169"/>
      <c r="D46" s="169"/>
      <c r="E46" s="169"/>
      <c r="F46" s="169"/>
      <c r="G46" s="169"/>
      <c r="H46" s="169"/>
      <c r="I46" s="169"/>
      <c r="J46" s="169"/>
      <c r="K46" s="169"/>
      <c r="L46" s="169"/>
      <c r="M46" s="169"/>
      <c r="N46" s="169"/>
      <c r="O46" s="169"/>
    </row>
    <row r="47" spans="1:15" ht="13.5">
      <c r="A47" s="169"/>
      <c r="B47" s="169"/>
      <c r="C47" s="169"/>
      <c r="D47" s="169"/>
      <c r="E47" s="169"/>
      <c r="F47" s="169"/>
      <c r="G47" s="169"/>
      <c r="H47" s="169"/>
      <c r="I47" s="169"/>
      <c r="J47" s="169"/>
      <c r="K47" s="169"/>
      <c r="L47" s="169"/>
      <c r="M47" s="169"/>
      <c r="N47" s="169"/>
      <c r="O47" s="169"/>
    </row>
    <row r="48" spans="1:15" ht="13.5">
      <c r="A48" s="169"/>
      <c r="B48" s="169"/>
      <c r="C48" s="169"/>
      <c r="D48" s="169"/>
      <c r="E48" s="169"/>
      <c r="F48" s="169"/>
      <c r="G48" s="169"/>
      <c r="H48" s="169"/>
      <c r="I48" s="169"/>
      <c r="J48" s="169"/>
      <c r="K48" s="169"/>
      <c r="L48" s="169"/>
      <c r="M48" s="169"/>
      <c r="N48" s="169"/>
      <c r="O48" s="169"/>
    </row>
    <row r="49" spans="1:15" ht="13.5">
      <c r="A49" s="169"/>
      <c r="B49" s="169"/>
      <c r="C49" s="169"/>
      <c r="D49" s="169"/>
      <c r="E49" s="169"/>
      <c r="F49" s="169"/>
      <c r="G49" s="169"/>
      <c r="H49" s="169"/>
      <c r="I49" s="169"/>
      <c r="J49" s="169"/>
      <c r="K49" s="169"/>
      <c r="L49" s="169"/>
      <c r="M49" s="169"/>
      <c r="N49" s="169"/>
      <c r="O49" s="169"/>
    </row>
    <row r="50" spans="1:15" ht="13.5">
      <c r="A50" s="169"/>
      <c r="B50" s="169"/>
      <c r="C50" s="169"/>
      <c r="D50" s="169"/>
      <c r="E50" s="169"/>
      <c r="F50" s="169"/>
      <c r="G50" s="169"/>
      <c r="H50" s="169"/>
      <c r="I50" s="169"/>
      <c r="J50" s="169"/>
      <c r="K50" s="169"/>
      <c r="L50" s="169"/>
      <c r="M50" s="169"/>
      <c r="N50" s="169"/>
      <c r="O50" s="169"/>
    </row>
    <row r="51" spans="1:15" ht="13.5">
      <c r="A51" s="169"/>
      <c r="B51" s="169"/>
      <c r="C51" s="169"/>
      <c r="D51" s="169"/>
      <c r="E51" s="169"/>
      <c r="F51" s="169"/>
      <c r="G51" s="169"/>
      <c r="H51" s="169"/>
      <c r="I51" s="169"/>
      <c r="J51" s="169"/>
      <c r="K51" s="169"/>
      <c r="L51" s="169"/>
      <c r="M51" s="169"/>
      <c r="N51" s="169"/>
      <c r="O51" s="169"/>
    </row>
    <row r="52" spans="1:15" ht="13.5">
      <c r="A52" s="169"/>
      <c r="B52" s="169"/>
      <c r="C52" s="169"/>
      <c r="D52" s="169"/>
      <c r="E52" s="169"/>
      <c r="F52" s="169"/>
      <c r="G52" s="169"/>
      <c r="H52" s="169"/>
      <c r="I52" s="169"/>
      <c r="J52" s="169"/>
      <c r="K52" s="169"/>
      <c r="L52" s="169"/>
      <c r="M52" s="169"/>
      <c r="N52" s="169"/>
      <c r="O52" s="169"/>
    </row>
    <row r="53" spans="1:15" ht="13.5">
      <c r="A53" s="169"/>
      <c r="B53" s="169"/>
      <c r="C53" s="169"/>
      <c r="D53" s="169"/>
      <c r="E53" s="169"/>
      <c r="F53" s="169"/>
      <c r="G53" s="169"/>
      <c r="H53" s="169"/>
      <c r="I53" s="169"/>
      <c r="J53" s="169"/>
      <c r="K53" s="169"/>
      <c r="L53" s="169"/>
      <c r="M53" s="169"/>
      <c r="N53" s="169"/>
      <c r="O53" s="169"/>
    </row>
    <row r="54" spans="1:15" ht="13.5">
      <c r="A54" s="169"/>
      <c r="B54" s="169"/>
      <c r="C54" s="169"/>
      <c r="D54" s="169"/>
      <c r="E54" s="169"/>
      <c r="F54" s="169"/>
      <c r="G54" s="169"/>
      <c r="H54" s="169"/>
      <c r="I54" s="169"/>
      <c r="J54" s="169"/>
      <c r="K54" s="169"/>
      <c r="L54" s="169"/>
      <c r="M54" s="169"/>
      <c r="N54" s="169"/>
      <c r="O54" s="169"/>
    </row>
    <row r="55" spans="1:15" ht="13.5">
      <c r="A55" s="169"/>
      <c r="B55" s="169"/>
      <c r="C55" s="169"/>
      <c r="D55" s="169"/>
      <c r="E55" s="169"/>
      <c r="F55" s="169"/>
      <c r="G55" s="169"/>
      <c r="H55" s="169"/>
      <c r="I55" s="169"/>
      <c r="J55" s="169"/>
      <c r="K55" s="169"/>
      <c r="L55" s="169"/>
      <c r="M55" s="169"/>
      <c r="N55" s="169"/>
      <c r="O55" s="169"/>
    </row>
    <row r="56" spans="1:15" ht="13.5">
      <c r="A56" s="169"/>
      <c r="B56" s="169"/>
      <c r="C56" s="169"/>
      <c r="D56" s="169"/>
      <c r="E56" s="169"/>
      <c r="F56" s="169"/>
      <c r="G56" s="169"/>
      <c r="H56" s="169"/>
      <c r="I56" s="169"/>
      <c r="J56" s="169"/>
      <c r="K56" s="169"/>
      <c r="L56" s="169"/>
      <c r="M56" s="169"/>
      <c r="N56" s="169"/>
      <c r="O56" s="169"/>
    </row>
    <row r="57" spans="1:15" ht="13.5">
      <c r="A57" s="169"/>
      <c r="B57" s="169"/>
      <c r="C57" s="169"/>
      <c r="D57" s="169"/>
      <c r="E57" s="169"/>
      <c r="F57" s="169"/>
      <c r="G57" s="169"/>
      <c r="H57" s="169"/>
      <c r="I57" s="169"/>
      <c r="J57" s="169"/>
      <c r="K57" s="169"/>
      <c r="L57" s="169"/>
      <c r="M57" s="169"/>
      <c r="N57" s="169"/>
      <c r="O57" s="169"/>
    </row>
    <row r="58" spans="1:15" ht="13.5">
      <c r="A58" s="169"/>
      <c r="B58" s="169"/>
      <c r="C58" s="169"/>
      <c r="D58" s="169"/>
      <c r="E58" s="169"/>
      <c r="F58" s="169"/>
      <c r="G58" s="169"/>
      <c r="H58" s="169"/>
      <c r="I58" s="169"/>
      <c r="J58" s="169"/>
      <c r="K58" s="169"/>
      <c r="L58" s="169"/>
      <c r="M58" s="169"/>
      <c r="N58" s="169"/>
      <c r="O58" s="169"/>
    </row>
    <row r="59" spans="1:15" ht="13.5">
      <c r="A59" s="169"/>
      <c r="B59" s="169"/>
      <c r="C59" s="169"/>
      <c r="D59" s="169"/>
      <c r="E59" s="169"/>
      <c r="F59" s="169"/>
      <c r="G59" s="169"/>
      <c r="H59" s="169"/>
      <c r="I59" s="169"/>
      <c r="J59" s="169"/>
      <c r="K59" s="169"/>
      <c r="L59" s="169"/>
      <c r="M59" s="169"/>
      <c r="N59" s="169"/>
      <c r="O59" s="169"/>
    </row>
    <row r="60" spans="1:15" ht="13.5">
      <c r="A60" s="169"/>
      <c r="B60" s="169"/>
      <c r="C60" s="169"/>
      <c r="D60" s="169"/>
      <c r="E60" s="169"/>
      <c r="F60" s="169"/>
      <c r="G60" s="169"/>
      <c r="H60" s="169"/>
      <c r="I60" s="169"/>
      <c r="J60" s="169"/>
      <c r="K60" s="169"/>
      <c r="L60" s="169"/>
      <c r="M60" s="169"/>
      <c r="N60" s="169"/>
      <c r="O60" s="169"/>
    </row>
    <row r="61" spans="1:15" ht="13.5">
      <c r="A61" s="169"/>
      <c r="B61" s="169"/>
      <c r="C61" s="169"/>
      <c r="D61" s="169"/>
      <c r="E61" s="169"/>
      <c r="F61" s="169"/>
      <c r="G61" s="169"/>
      <c r="H61" s="169"/>
      <c r="I61" s="169"/>
      <c r="J61" s="169"/>
      <c r="K61" s="169"/>
      <c r="L61" s="169"/>
      <c r="M61" s="169"/>
      <c r="N61" s="169"/>
      <c r="O61" s="169"/>
    </row>
    <row r="62" spans="1:15" ht="13.5">
      <c r="A62" s="169"/>
      <c r="B62" s="169"/>
      <c r="C62" s="169"/>
      <c r="D62" s="169"/>
      <c r="E62" s="169"/>
      <c r="F62" s="169"/>
      <c r="G62" s="169"/>
      <c r="H62" s="169"/>
      <c r="I62" s="169"/>
      <c r="J62" s="169"/>
      <c r="K62" s="169"/>
      <c r="L62" s="169"/>
      <c r="M62" s="169"/>
      <c r="N62" s="169"/>
      <c r="O62" s="169"/>
    </row>
    <row r="63" spans="1:15" ht="13.5">
      <c r="A63" s="169"/>
      <c r="B63" s="169"/>
      <c r="C63" s="169"/>
      <c r="D63" s="169"/>
      <c r="E63" s="169"/>
      <c r="F63" s="169"/>
      <c r="G63" s="169"/>
      <c r="H63" s="169"/>
      <c r="I63" s="169"/>
      <c r="J63" s="169"/>
      <c r="K63" s="169"/>
      <c r="L63" s="169"/>
      <c r="M63" s="169"/>
      <c r="N63" s="169"/>
      <c r="O63" s="169"/>
    </row>
    <row r="64" spans="1:15" ht="13.5">
      <c r="A64" s="169"/>
      <c r="B64" s="169"/>
      <c r="C64" s="169"/>
      <c r="D64" s="169"/>
      <c r="E64" s="169"/>
      <c r="F64" s="169"/>
      <c r="G64" s="169"/>
      <c r="H64" s="169"/>
      <c r="I64" s="169"/>
      <c r="J64" s="169"/>
      <c r="K64" s="169"/>
      <c r="L64" s="169"/>
      <c r="M64" s="169"/>
      <c r="N64" s="169"/>
      <c r="O64" s="169"/>
    </row>
    <row r="65" spans="1:15" ht="13.5">
      <c r="A65" s="169"/>
      <c r="B65" s="169"/>
      <c r="C65" s="169"/>
      <c r="D65" s="169"/>
      <c r="E65" s="169"/>
      <c r="F65" s="169"/>
      <c r="G65" s="169"/>
      <c r="H65" s="169"/>
      <c r="I65" s="169"/>
      <c r="J65" s="169"/>
      <c r="K65" s="169"/>
      <c r="L65" s="169"/>
      <c r="M65" s="169"/>
      <c r="N65" s="169"/>
      <c r="O65" s="169"/>
    </row>
    <row r="66" spans="1:15" ht="13.5">
      <c r="A66" s="169"/>
      <c r="B66" s="169"/>
      <c r="C66" s="169"/>
      <c r="D66" s="169"/>
      <c r="E66" s="169"/>
      <c r="F66" s="169"/>
      <c r="G66" s="169"/>
      <c r="H66" s="169"/>
      <c r="I66" s="169"/>
      <c r="J66" s="169"/>
      <c r="K66" s="169"/>
      <c r="L66" s="169"/>
      <c r="M66" s="169"/>
      <c r="N66" s="169"/>
      <c r="O66" s="169"/>
    </row>
    <row r="67" spans="1:15" ht="13.5">
      <c r="A67" s="169"/>
      <c r="B67" s="169"/>
      <c r="C67" s="169"/>
      <c r="D67" s="169"/>
      <c r="E67" s="169"/>
      <c r="F67" s="169"/>
      <c r="G67" s="169"/>
      <c r="H67" s="169"/>
      <c r="I67" s="169"/>
      <c r="J67" s="169"/>
      <c r="K67" s="169"/>
      <c r="L67" s="169"/>
      <c r="M67" s="169"/>
      <c r="N67" s="169"/>
      <c r="O67" s="169"/>
    </row>
    <row r="68" spans="1:15" ht="13.5">
      <c r="A68" s="169"/>
      <c r="B68" s="169"/>
      <c r="C68" s="169"/>
      <c r="D68" s="169"/>
      <c r="E68" s="169"/>
      <c r="F68" s="169"/>
      <c r="G68" s="169"/>
      <c r="H68" s="169"/>
      <c r="I68" s="169"/>
      <c r="J68" s="169"/>
      <c r="K68" s="169"/>
      <c r="L68" s="169"/>
      <c r="M68" s="169"/>
      <c r="N68" s="169"/>
      <c r="O68" s="169"/>
    </row>
    <row r="69" spans="1:15" ht="13.5">
      <c r="A69" s="169"/>
      <c r="B69" s="169"/>
      <c r="C69" s="169"/>
      <c r="D69" s="169"/>
      <c r="E69" s="169"/>
      <c r="F69" s="169"/>
      <c r="G69" s="169"/>
      <c r="H69" s="169"/>
      <c r="I69" s="169"/>
      <c r="J69" s="169"/>
      <c r="K69" s="169"/>
      <c r="L69" s="169"/>
      <c r="M69" s="169"/>
      <c r="N69" s="169"/>
      <c r="O69" s="169"/>
    </row>
    <row r="70" spans="1:15" ht="13.5">
      <c r="A70" s="169"/>
      <c r="B70" s="169"/>
      <c r="C70" s="169"/>
      <c r="D70" s="169"/>
      <c r="E70" s="169"/>
      <c r="F70" s="169"/>
      <c r="G70" s="169"/>
      <c r="H70" s="169"/>
      <c r="I70" s="169"/>
      <c r="J70" s="169"/>
      <c r="K70" s="169"/>
      <c r="L70" s="169"/>
      <c r="M70" s="169"/>
      <c r="N70" s="169"/>
      <c r="O70" s="169"/>
    </row>
    <row r="71" spans="1:15" ht="13.5">
      <c r="A71" s="169"/>
      <c r="B71" s="169"/>
      <c r="C71" s="169"/>
      <c r="D71" s="169"/>
      <c r="E71" s="169"/>
      <c r="F71" s="169"/>
      <c r="G71" s="169"/>
      <c r="H71" s="169"/>
      <c r="I71" s="169"/>
      <c r="J71" s="169"/>
      <c r="K71" s="169"/>
      <c r="L71" s="169"/>
      <c r="M71" s="169"/>
      <c r="N71" s="169"/>
      <c r="O71" s="169"/>
    </row>
    <row r="72" spans="1:15" ht="13.5">
      <c r="A72" s="169"/>
      <c r="B72" s="169"/>
      <c r="C72" s="169"/>
      <c r="D72" s="169"/>
      <c r="E72" s="169"/>
      <c r="F72" s="169"/>
      <c r="G72" s="169"/>
      <c r="H72" s="169"/>
      <c r="I72" s="169"/>
      <c r="J72" s="169"/>
      <c r="K72" s="169"/>
      <c r="L72" s="169"/>
      <c r="M72" s="169"/>
      <c r="N72" s="169"/>
      <c r="O72" s="169"/>
    </row>
    <row r="73" spans="1:15" ht="13.5">
      <c r="A73" s="169"/>
      <c r="B73" s="169"/>
      <c r="C73" s="169"/>
      <c r="D73" s="169"/>
      <c r="E73" s="169"/>
      <c r="F73" s="169"/>
      <c r="G73" s="169"/>
      <c r="H73" s="169"/>
      <c r="I73" s="169"/>
      <c r="J73" s="169"/>
      <c r="K73" s="169"/>
      <c r="L73" s="169"/>
      <c r="M73" s="169"/>
      <c r="N73" s="169"/>
      <c r="O73" s="169"/>
    </row>
    <row r="74" spans="1:15" ht="13.5">
      <c r="A74" s="169"/>
      <c r="B74" s="169"/>
      <c r="C74" s="169"/>
      <c r="D74" s="169"/>
      <c r="E74" s="169"/>
      <c r="F74" s="169"/>
      <c r="G74" s="169"/>
      <c r="H74" s="169"/>
      <c r="I74" s="169"/>
      <c r="J74" s="169"/>
      <c r="K74" s="169"/>
      <c r="L74" s="169"/>
      <c r="M74" s="169"/>
      <c r="N74" s="169"/>
      <c r="O74" s="169"/>
    </row>
    <row r="75" spans="1:15" ht="13.5">
      <c r="A75" s="169"/>
      <c r="B75" s="169"/>
      <c r="C75" s="169"/>
      <c r="D75" s="169"/>
      <c r="E75" s="169"/>
      <c r="F75" s="169"/>
      <c r="G75" s="169"/>
      <c r="H75" s="169"/>
      <c r="I75" s="169"/>
      <c r="J75" s="169"/>
      <c r="K75" s="169"/>
      <c r="L75" s="169"/>
      <c r="M75" s="169"/>
      <c r="N75" s="169"/>
      <c r="O75" s="169"/>
    </row>
    <row r="76" spans="1:15" ht="13.5">
      <c r="A76" s="169"/>
      <c r="B76" s="169"/>
      <c r="C76" s="169"/>
      <c r="D76" s="169"/>
      <c r="E76" s="169"/>
      <c r="F76" s="169"/>
      <c r="G76" s="169"/>
      <c r="H76" s="169"/>
      <c r="I76" s="169"/>
      <c r="J76" s="169"/>
      <c r="K76" s="169"/>
      <c r="L76" s="169"/>
      <c r="M76" s="169"/>
      <c r="N76" s="169"/>
      <c r="O76" s="169"/>
    </row>
    <row r="77" spans="1:15" ht="13.5">
      <c r="A77" s="169"/>
      <c r="B77" s="169"/>
      <c r="C77" s="169"/>
      <c r="D77" s="169"/>
      <c r="E77" s="169"/>
      <c r="F77" s="169"/>
      <c r="G77" s="169"/>
      <c r="H77" s="169"/>
      <c r="I77" s="169"/>
      <c r="J77" s="169"/>
      <c r="K77" s="169"/>
      <c r="L77" s="169"/>
      <c r="M77" s="169"/>
      <c r="N77" s="169"/>
      <c r="O77" s="169"/>
    </row>
    <row r="78" spans="1:15" ht="13.5">
      <c r="A78" s="169"/>
      <c r="B78" s="169"/>
      <c r="C78" s="169"/>
      <c r="D78" s="169"/>
      <c r="E78" s="169"/>
      <c r="F78" s="169"/>
      <c r="G78" s="169"/>
      <c r="H78" s="169"/>
      <c r="I78" s="169"/>
      <c r="J78" s="169"/>
      <c r="K78" s="169"/>
      <c r="L78" s="169"/>
      <c r="M78" s="169"/>
      <c r="N78" s="169"/>
      <c r="O78" s="169"/>
    </row>
    <row r="79" spans="1:15" ht="13.5">
      <c r="A79" s="169"/>
      <c r="B79" s="169"/>
      <c r="C79" s="169"/>
      <c r="D79" s="169"/>
      <c r="E79" s="169"/>
      <c r="F79" s="169"/>
      <c r="G79" s="169"/>
      <c r="H79" s="169"/>
      <c r="I79" s="169"/>
      <c r="J79" s="169"/>
      <c r="K79" s="169"/>
      <c r="L79" s="169"/>
      <c r="M79" s="169"/>
      <c r="N79" s="169"/>
      <c r="O79" s="169"/>
    </row>
    <row r="80" spans="1:15" ht="13.5">
      <c r="A80" s="169"/>
      <c r="B80" s="169"/>
      <c r="C80" s="169"/>
      <c r="D80" s="169"/>
      <c r="E80" s="169"/>
      <c r="F80" s="169"/>
      <c r="G80" s="169"/>
      <c r="H80" s="169"/>
      <c r="I80" s="169"/>
      <c r="J80" s="169"/>
      <c r="K80" s="169"/>
      <c r="L80" s="169"/>
      <c r="M80" s="169"/>
      <c r="N80" s="169"/>
      <c r="O80" s="169"/>
    </row>
    <row r="81" spans="1:15" ht="13.5">
      <c r="A81" s="169"/>
      <c r="B81" s="169"/>
      <c r="C81" s="169"/>
      <c r="D81" s="169"/>
      <c r="E81" s="169"/>
      <c r="F81" s="169"/>
      <c r="G81" s="169"/>
      <c r="H81" s="169"/>
      <c r="I81" s="169"/>
      <c r="J81" s="169"/>
      <c r="K81" s="169"/>
      <c r="L81" s="169"/>
      <c r="M81" s="169"/>
      <c r="N81" s="169"/>
      <c r="O81" s="169"/>
    </row>
    <row r="82" spans="1:15" ht="13.5">
      <c r="A82" s="169"/>
      <c r="B82" s="169"/>
      <c r="C82" s="169"/>
      <c r="D82" s="169"/>
      <c r="E82" s="169"/>
      <c r="F82" s="169"/>
      <c r="G82" s="169"/>
      <c r="H82" s="169"/>
      <c r="I82" s="169"/>
      <c r="J82" s="169"/>
      <c r="K82" s="169"/>
      <c r="L82" s="169"/>
      <c r="M82" s="169"/>
      <c r="N82" s="169"/>
      <c r="O82" s="169"/>
    </row>
    <row r="83" spans="1:15" ht="13.5">
      <c r="A83" s="169"/>
      <c r="B83" s="169"/>
      <c r="C83" s="169"/>
      <c r="D83" s="169"/>
      <c r="E83" s="169"/>
      <c r="F83" s="169"/>
      <c r="G83" s="169"/>
      <c r="H83" s="169"/>
      <c r="I83" s="169"/>
      <c r="J83" s="169"/>
      <c r="K83" s="169"/>
      <c r="L83" s="169"/>
      <c r="M83" s="169"/>
      <c r="N83" s="169"/>
      <c r="O83" s="169"/>
    </row>
    <row r="84" spans="1:15" ht="13.5">
      <c r="A84" s="169"/>
      <c r="B84" s="169"/>
      <c r="C84" s="169"/>
      <c r="D84" s="169"/>
      <c r="E84" s="169"/>
      <c r="F84" s="169"/>
      <c r="G84" s="169"/>
      <c r="H84" s="169"/>
      <c r="I84" s="169"/>
      <c r="J84" s="169"/>
      <c r="K84" s="169"/>
      <c r="L84" s="169"/>
      <c r="M84" s="169"/>
      <c r="N84" s="169"/>
      <c r="O84" s="169"/>
    </row>
    <row r="85" spans="1:15" ht="13.5">
      <c r="A85" s="169"/>
      <c r="B85" s="169"/>
      <c r="C85" s="169"/>
      <c r="D85" s="169"/>
      <c r="E85" s="169"/>
      <c r="F85" s="169"/>
      <c r="G85" s="169"/>
      <c r="H85" s="169"/>
      <c r="I85" s="169"/>
      <c r="J85" s="169"/>
      <c r="K85" s="169"/>
      <c r="L85" s="169"/>
      <c r="M85" s="169"/>
      <c r="N85" s="169"/>
      <c r="O85" s="169"/>
    </row>
    <row r="86" spans="1:15" ht="13.5">
      <c r="A86" s="169"/>
      <c r="B86" s="169"/>
      <c r="C86" s="169"/>
      <c r="D86" s="169"/>
      <c r="E86" s="169"/>
      <c r="F86" s="169"/>
      <c r="G86" s="169"/>
      <c r="H86" s="169"/>
      <c r="I86" s="169"/>
      <c r="J86" s="169"/>
      <c r="K86" s="169"/>
      <c r="L86" s="169"/>
      <c r="M86" s="169"/>
      <c r="N86" s="169"/>
      <c r="O86" s="169"/>
    </row>
    <row r="87" spans="1:15" ht="13.5">
      <c r="A87" s="169"/>
      <c r="B87" s="169"/>
      <c r="C87" s="169"/>
      <c r="D87" s="169"/>
      <c r="E87" s="169"/>
      <c r="F87" s="169"/>
      <c r="G87" s="169"/>
      <c r="H87" s="169"/>
      <c r="I87" s="169"/>
      <c r="J87" s="169"/>
      <c r="K87" s="169"/>
      <c r="L87" s="169"/>
      <c r="M87" s="169"/>
      <c r="N87" s="169"/>
      <c r="O87" s="169"/>
    </row>
    <row r="88" spans="1:15" ht="13.5">
      <c r="A88" s="169"/>
      <c r="B88" s="169"/>
      <c r="C88" s="169"/>
      <c r="D88" s="169"/>
      <c r="E88" s="169"/>
      <c r="F88" s="169"/>
      <c r="G88" s="169"/>
      <c r="H88" s="169"/>
      <c r="I88" s="169"/>
      <c r="J88" s="169"/>
      <c r="K88" s="169"/>
      <c r="L88" s="169"/>
      <c r="M88" s="169"/>
      <c r="N88" s="169"/>
      <c r="O88" s="169"/>
    </row>
  </sheetData>
  <sheetProtection/>
  <mergeCells count="6">
    <mergeCell ref="A19:A21"/>
    <mergeCell ref="A14:A16"/>
    <mergeCell ref="A9:A11"/>
    <mergeCell ref="A34:A36"/>
    <mergeCell ref="A29:A31"/>
    <mergeCell ref="A24:A26"/>
  </mergeCells>
  <printOptions/>
  <pageMargins left="0.75" right="0.75" top="0.33" bottom="0.49" header="0.2" footer="0.2"/>
  <pageSetup horizontalDpi="600" verticalDpi="600" orientation="portrait" paperSize="9" scale="62" r:id="rId2"/>
  <drawing r:id="rId1"/>
</worksheet>
</file>

<file path=xl/worksheets/sheet7.xml><?xml version="1.0" encoding="utf-8"?>
<worksheet xmlns="http://schemas.openxmlformats.org/spreadsheetml/2006/main" xmlns:r="http://schemas.openxmlformats.org/officeDocument/2006/relationships">
  <sheetPr codeName="Sheet7"/>
  <dimension ref="A1:Q78"/>
  <sheetViews>
    <sheetView view="pageBreakPreview" zoomScale="115" zoomScaleSheetLayoutView="115" zoomScalePageLayoutView="0" workbookViewId="0" topLeftCell="A1">
      <pane xSplit="2" ySplit="3" topLeftCell="C4" activePane="bottomRight" state="frozen"/>
      <selection pane="topLeft" activeCell="G17" sqref="G17"/>
      <selection pane="topRight" activeCell="G17" sqref="G17"/>
      <selection pane="bottomLeft" activeCell="G17" sqref="G17"/>
      <selection pane="bottomRight" activeCell="O2" sqref="O2"/>
    </sheetView>
  </sheetViews>
  <sheetFormatPr defaultColWidth="9.00390625" defaultRowHeight="13.5"/>
  <cols>
    <col min="1" max="1" width="13.125" style="170" customWidth="1"/>
    <col min="2" max="15" width="9.00390625" style="170" customWidth="1"/>
    <col min="16" max="16384" width="9.00390625" style="170" customWidth="1"/>
  </cols>
  <sheetData>
    <row r="1" spans="1:17" ht="17.25">
      <c r="A1" s="630"/>
      <c r="B1" s="87" t="s">
        <v>53</v>
      </c>
      <c r="C1" s="58" t="s">
        <v>57</v>
      </c>
      <c r="D1" s="58"/>
      <c r="E1" s="58"/>
      <c r="F1" s="58"/>
      <c r="G1" s="58" t="s">
        <v>205</v>
      </c>
      <c r="H1" s="58"/>
      <c r="I1" s="179"/>
      <c r="J1" s="179"/>
      <c r="K1" s="179"/>
      <c r="L1" s="179"/>
      <c r="M1" s="179"/>
      <c r="N1" s="179"/>
      <c r="O1" s="179"/>
      <c r="P1" s="180"/>
      <c r="Q1" s="180"/>
    </row>
    <row r="2" spans="1:17" ht="14.25" thickBot="1">
      <c r="A2" s="180"/>
      <c r="B2" s="180"/>
      <c r="C2" s="179"/>
      <c r="D2" s="179"/>
      <c r="E2" s="179"/>
      <c r="F2" s="179"/>
      <c r="G2" s="179"/>
      <c r="H2" s="179"/>
      <c r="I2" s="179"/>
      <c r="J2" s="179"/>
      <c r="K2" s="179"/>
      <c r="L2" s="179"/>
      <c r="M2" s="179"/>
      <c r="N2" s="179"/>
      <c r="O2" s="891" t="s">
        <v>0</v>
      </c>
      <c r="P2" s="180"/>
      <c r="Q2" s="180"/>
    </row>
    <row r="3" spans="1:17" ht="18" thickBot="1">
      <c r="A3" s="88" t="s">
        <v>45</v>
      </c>
      <c r="B3" s="89" t="s">
        <v>46</v>
      </c>
      <c r="C3" s="90" t="s">
        <v>1</v>
      </c>
      <c r="D3" s="91" t="s">
        <v>2</v>
      </c>
      <c r="E3" s="91" t="s">
        <v>3</v>
      </c>
      <c r="F3" s="91" t="s">
        <v>4</v>
      </c>
      <c r="G3" s="91" t="s">
        <v>5</v>
      </c>
      <c r="H3" s="91" t="s">
        <v>6</v>
      </c>
      <c r="I3" s="91" t="s">
        <v>7</v>
      </c>
      <c r="J3" s="91" t="s">
        <v>8</v>
      </c>
      <c r="K3" s="91" t="s">
        <v>9</v>
      </c>
      <c r="L3" s="91" t="s">
        <v>10</v>
      </c>
      <c r="M3" s="91" t="s">
        <v>11</v>
      </c>
      <c r="N3" s="92" t="s">
        <v>12</v>
      </c>
      <c r="O3" s="93" t="s">
        <v>47</v>
      </c>
      <c r="P3" s="180"/>
      <c r="Q3" s="180"/>
    </row>
    <row r="4" spans="1:17" ht="13.5" customHeight="1" thickTop="1">
      <c r="A4" s="94"/>
      <c r="B4" s="510" t="s">
        <v>49</v>
      </c>
      <c r="C4" s="231">
        <f aca="true" t="shared" si="0" ref="C4:N4">IF(C5="","",SUM(C5:C8))</f>
        <v>253</v>
      </c>
      <c r="D4" s="231">
        <f t="shared" si="0"/>
        <v>214</v>
      </c>
      <c r="E4" s="182">
        <f t="shared" si="0"/>
        <v>214</v>
      </c>
      <c r="F4" s="499">
        <f t="shared" si="0"/>
        <v>302</v>
      </c>
      <c r="G4" s="182">
        <v>241</v>
      </c>
      <c r="H4" s="182">
        <f t="shared" si="0"/>
        <v>284</v>
      </c>
      <c r="I4" s="182">
        <f t="shared" si="0"/>
        <v>233</v>
      </c>
      <c r="J4" s="182">
        <f t="shared" si="0"/>
        <v>152</v>
      </c>
      <c r="K4" s="182">
        <f t="shared" si="0"/>
        <v>257</v>
      </c>
      <c r="L4" s="182">
        <f t="shared" si="0"/>
        <v>107</v>
      </c>
      <c r="M4" s="182">
        <f t="shared" si="0"/>
        <v>111</v>
      </c>
      <c r="N4" s="182">
        <f t="shared" si="0"/>
        <v>206</v>
      </c>
      <c r="O4" s="183">
        <f aca="true" t="shared" si="1" ref="O4:O53">SUM(C4:N4)</f>
        <v>2574</v>
      </c>
      <c r="P4" s="180"/>
      <c r="Q4" s="180"/>
    </row>
    <row r="5" spans="1:17" ht="13.5" customHeight="1">
      <c r="A5" s="95"/>
      <c r="B5" s="511" t="s">
        <v>50</v>
      </c>
      <c r="C5" s="473">
        <v>105</v>
      </c>
      <c r="D5" s="185">
        <v>94</v>
      </c>
      <c r="E5" s="185">
        <v>88</v>
      </c>
      <c r="F5" s="480">
        <v>97</v>
      </c>
      <c r="G5" s="185">
        <v>73</v>
      </c>
      <c r="H5" s="185">
        <v>89</v>
      </c>
      <c r="I5" s="185">
        <v>93</v>
      </c>
      <c r="J5" s="185">
        <v>86</v>
      </c>
      <c r="K5" s="185">
        <v>88</v>
      </c>
      <c r="L5" s="185">
        <v>68</v>
      </c>
      <c r="M5" s="185">
        <v>56</v>
      </c>
      <c r="N5" s="508">
        <v>66</v>
      </c>
      <c r="O5" s="186">
        <f t="shared" si="1"/>
        <v>1003</v>
      </c>
      <c r="P5" s="180"/>
      <c r="Q5" s="180"/>
    </row>
    <row r="6" spans="1:17" ht="13.5" customHeight="1">
      <c r="A6" s="96" t="s">
        <v>120</v>
      </c>
      <c r="B6" s="184" t="s">
        <v>51</v>
      </c>
      <c r="C6" s="173">
        <v>122</v>
      </c>
      <c r="D6" s="185">
        <v>87</v>
      </c>
      <c r="E6" s="185">
        <v>106</v>
      </c>
      <c r="F6" s="480">
        <v>172</v>
      </c>
      <c r="G6" s="185">
        <v>122</v>
      </c>
      <c r="H6" s="185">
        <v>117</v>
      </c>
      <c r="I6" s="185">
        <v>102</v>
      </c>
      <c r="J6" s="185">
        <v>40</v>
      </c>
      <c r="K6" s="185">
        <v>132</v>
      </c>
      <c r="L6" s="185">
        <v>17</v>
      </c>
      <c r="M6" s="185">
        <v>35</v>
      </c>
      <c r="N6" s="508">
        <v>108</v>
      </c>
      <c r="O6" s="186">
        <f t="shared" si="1"/>
        <v>1160</v>
      </c>
      <c r="P6" s="180"/>
      <c r="Q6" s="180"/>
    </row>
    <row r="7" spans="1:17" ht="13.5" customHeight="1">
      <c r="A7" s="96"/>
      <c r="B7" s="184" t="s">
        <v>79</v>
      </c>
      <c r="C7" s="173">
        <v>0</v>
      </c>
      <c r="D7" s="185">
        <v>0</v>
      </c>
      <c r="E7" s="185">
        <v>0</v>
      </c>
      <c r="F7" s="480">
        <v>0</v>
      </c>
      <c r="G7" s="185">
        <v>0</v>
      </c>
      <c r="H7" s="185">
        <v>0</v>
      </c>
      <c r="I7" s="185">
        <v>1</v>
      </c>
      <c r="J7" s="185">
        <v>0</v>
      </c>
      <c r="K7" s="185">
        <v>0</v>
      </c>
      <c r="L7" s="185">
        <v>0</v>
      </c>
      <c r="M7" s="185">
        <v>1</v>
      </c>
      <c r="N7" s="508">
        <v>1</v>
      </c>
      <c r="O7" s="186">
        <f t="shared" si="1"/>
        <v>3</v>
      </c>
      <c r="P7" s="180"/>
      <c r="Q7" s="180"/>
    </row>
    <row r="8" spans="1:17" ht="13.5" customHeight="1" thickBot="1">
      <c r="A8" s="96"/>
      <c r="B8" s="187" t="s">
        <v>52</v>
      </c>
      <c r="C8" s="175">
        <v>26</v>
      </c>
      <c r="D8" s="185">
        <v>33</v>
      </c>
      <c r="E8" s="188">
        <v>20</v>
      </c>
      <c r="F8" s="500">
        <v>33</v>
      </c>
      <c r="G8" s="188">
        <v>46</v>
      </c>
      <c r="H8" s="188">
        <v>78</v>
      </c>
      <c r="I8" s="188">
        <v>37</v>
      </c>
      <c r="J8" s="188">
        <v>26</v>
      </c>
      <c r="K8" s="188">
        <v>37</v>
      </c>
      <c r="L8" s="188">
        <v>22</v>
      </c>
      <c r="M8" s="188">
        <v>19</v>
      </c>
      <c r="N8" s="509">
        <v>31</v>
      </c>
      <c r="O8" s="189">
        <f t="shared" si="1"/>
        <v>408</v>
      </c>
      <c r="P8" s="180"/>
      <c r="Q8" s="180"/>
    </row>
    <row r="9" spans="1:17" ht="13.5" customHeight="1" thickTop="1">
      <c r="A9" s="900" t="s">
        <v>146</v>
      </c>
      <c r="B9" s="190" t="s">
        <v>49</v>
      </c>
      <c r="C9" s="164">
        <f>IF(C10="","",SUM(C10:C13))</f>
        <v>33</v>
      </c>
      <c r="D9" s="231">
        <f>IF(D10="","",SUM(D10:D13))</f>
        <v>42</v>
      </c>
      <c r="E9" s="182">
        <f aca="true" t="shared" si="2" ref="E9:N9">IF(E10="","",SUM(E10:E13))</f>
        <v>37</v>
      </c>
      <c r="F9" s="182">
        <f t="shared" si="2"/>
        <v>32</v>
      </c>
      <c r="G9" s="182">
        <v>45</v>
      </c>
      <c r="H9" s="182">
        <f t="shared" si="2"/>
        <v>66</v>
      </c>
      <c r="I9" s="182">
        <f t="shared" si="2"/>
        <v>66</v>
      </c>
      <c r="J9" s="182">
        <f t="shared" si="2"/>
        <v>28</v>
      </c>
      <c r="K9" s="182">
        <f t="shared" si="2"/>
        <v>39</v>
      </c>
      <c r="L9" s="182">
        <f t="shared" si="2"/>
        <v>23</v>
      </c>
      <c r="M9" s="182">
        <f t="shared" si="2"/>
        <v>27</v>
      </c>
      <c r="N9" s="182">
        <f t="shared" si="2"/>
        <v>33</v>
      </c>
      <c r="O9" s="191">
        <f aca="true" t="shared" si="3" ref="O9:O18">SUM(C9:N9)</f>
        <v>471</v>
      </c>
      <c r="P9" s="180"/>
      <c r="Q9" s="180"/>
    </row>
    <row r="10" spans="1:17" ht="13.5" customHeight="1">
      <c r="A10" s="901"/>
      <c r="B10" s="184" t="s">
        <v>50</v>
      </c>
      <c r="C10" s="173">
        <v>18</v>
      </c>
      <c r="D10" s="185">
        <v>22</v>
      </c>
      <c r="E10" s="185">
        <v>18</v>
      </c>
      <c r="F10" s="185">
        <v>19</v>
      </c>
      <c r="G10" s="185">
        <v>23</v>
      </c>
      <c r="H10" s="185">
        <v>32</v>
      </c>
      <c r="I10" s="185">
        <v>26</v>
      </c>
      <c r="J10" s="185">
        <v>19</v>
      </c>
      <c r="K10" s="185">
        <v>21</v>
      </c>
      <c r="L10" s="185">
        <v>20</v>
      </c>
      <c r="M10" s="185">
        <v>19</v>
      </c>
      <c r="N10" s="185">
        <v>15</v>
      </c>
      <c r="O10" s="186">
        <f t="shared" si="3"/>
        <v>252</v>
      </c>
      <c r="P10" s="180"/>
      <c r="Q10" s="180"/>
    </row>
    <row r="11" spans="1:17" ht="13.5" customHeight="1">
      <c r="A11" s="901"/>
      <c r="B11" s="184" t="s">
        <v>51</v>
      </c>
      <c r="C11" s="173">
        <v>14</v>
      </c>
      <c r="D11" s="185">
        <v>18</v>
      </c>
      <c r="E11" s="185">
        <v>11</v>
      </c>
      <c r="F11" s="185">
        <v>2</v>
      </c>
      <c r="G11" s="185">
        <v>16</v>
      </c>
      <c r="H11" s="185">
        <v>26</v>
      </c>
      <c r="I11" s="185">
        <v>20</v>
      </c>
      <c r="J11" s="185">
        <v>0</v>
      </c>
      <c r="K11" s="185">
        <v>8</v>
      </c>
      <c r="L11" s="185">
        <v>0</v>
      </c>
      <c r="M11" s="185">
        <v>2</v>
      </c>
      <c r="N11" s="185">
        <v>14</v>
      </c>
      <c r="O11" s="186">
        <f t="shared" si="3"/>
        <v>131</v>
      </c>
      <c r="P11" s="180"/>
      <c r="Q11" s="180"/>
    </row>
    <row r="12" spans="1:17" ht="13.5" customHeight="1">
      <c r="A12" s="901"/>
      <c r="B12" s="184" t="s">
        <v>79</v>
      </c>
      <c r="C12" s="173">
        <v>0</v>
      </c>
      <c r="D12" s="185">
        <v>1</v>
      </c>
      <c r="E12" s="185">
        <v>0</v>
      </c>
      <c r="F12" s="185">
        <v>0</v>
      </c>
      <c r="G12" s="185">
        <v>0</v>
      </c>
      <c r="H12" s="185">
        <v>0</v>
      </c>
      <c r="I12" s="185">
        <v>0</v>
      </c>
      <c r="J12" s="185">
        <v>0</v>
      </c>
      <c r="K12" s="185">
        <v>0</v>
      </c>
      <c r="L12" s="185">
        <v>0</v>
      </c>
      <c r="M12" s="185">
        <v>0</v>
      </c>
      <c r="N12" s="185">
        <v>1</v>
      </c>
      <c r="O12" s="186">
        <f t="shared" si="3"/>
        <v>2</v>
      </c>
      <c r="P12" s="180"/>
      <c r="Q12" s="180"/>
    </row>
    <row r="13" spans="1:17" ht="13.5" customHeight="1" thickBot="1">
      <c r="A13" s="902"/>
      <c r="B13" s="192" t="s">
        <v>52</v>
      </c>
      <c r="C13" s="175">
        <v>1</v>
      </c>
      <c r="D13" s="188">
        <v>1</v>
      </c>
      <c r="E13" s="188">
        <v>8</v>
      </c>
      <c r="F13" s="188">
        <v>11</v>
      </c>
      <c r="G13" s="188">
        <v>6</v>
      </c>
      <c r="H13" s="188">
        <v>8</v>
      </c>
      <c r="I13" s="188">
        <v>20</v>
      </c>
      <c r="J13" s="188">
        <v>9</v>
      </c>
      <c r="K13" s="188">
        <v>10</v>
      </c>
      <c r="L13" s="188">
        <v>3</v>
      </c>
      <c r="M13" s="188">
        <v>6</v>
      </c>
      <c r="N13" s="188">
        <v>3</v>
      </c>
      <c r="O13" s="189">
        <f t="shared" si="3"/>
        <v>86</v>
      </c>
      <c r="P13" s="180"/>
      <c r="Q13" s="180"/>
    </row>
    <row r="14" spans="1:17" ht="13.5" customHeight="1" thickTop="1">
      <c r="A14" s="898" t="s">
        <v>144</v>
      </c>
      <c r="B14" s="171" t="s">
        <v>49</v>
      </c>
      <c r="C14" s="164">
        <f>IF(C15="","",SUM(C15:C18))</f>
        <v>118</v>
      </c>
      <c r="D14" s="231">
        <f>IF(D15="","",SUM(D15:D18))</f>
        <v>87</v>
      </c>
      <c r="E14" s="182">
        <f aca="true" t="shared" si="4" ref="E14:N14">IF(E15="","",SUM(E15:E18))</f>
        <v>180</v>
      </c>
      <c r="F14" s="182">
        <f t="shared" si="4"/>
        <v>66</v>
      </c>
      <c r="G14" s="182">
        <v>73</v>
      </c>
      <c r="H14" s="182">
        <f t="shared" si="4"/>
        <v>101</v>
      </c>
      <c r="I14" s="182">
        <f t="shared" si="4"/>
        <v>126</v>
      </c>
      <c r="J14" s="182">
        <f t="shared" si="4"/>
        <v>141</v>
      </c>
      <c r="K14" s="182">
        <f t="shared" si="4"/>
        <v>162</v>
      </c>
      <c r="L14" s="182">
        <f t="shared" si="4"/>
        <v>88</v>
      </c>
      <c r="M14" s="182">
        <f t="shared" si="4"/>
        <v>62</v>
      </c>
      <c r="N14" s="182">
        <f t="shared" si="4"/>
        <v>76</v>
      </c>
      <c r="O14" s="191">
        <f t="shared" si="3"/>
        <v>1280</v>
      </c>
      <c r="P14" s="180"/>
      <c r="Q14" s="180"/>
    </row>
    <row r="15" spans="1:17" ht="13.5" customHeight="1">
      <c r="A15" s="905"/>
      <c r="B15" s="172" t="s">
        <v>50</v>
      </c>
      <c r="C15" s="173">
        <v>44</v>
      </c>
      <c r="D15" s="185">
        <v>41</v>
      </c>
      <c r="E15" s="185">
        <v>65</v>
      </c>
      <c r="F15" s="185">
        <v>49</v>
      </c>
      <c r="G15" s="185">
        <v>45</v>
      </c>
      <c r="H15" s="185">
        <v>45</v>
      </c>
      <c r="I15" s="185">
        <v>44</v>
      </c>
      <c r="J15" s="185">
        <v>44</v>
      </c>
      <c r="K15" s="185">
        <v>58</v>
      </c>
      <c r="L15" s="185">
        <v>38</v>
      </c>
      <c r="M15" s="185">
        <v>43</v>
      </c>
      <c r="N15" s="185">
        <v>43</v>
      </c>
      <c r="O15" s="186">
        <f t="shared" si="3"/>
        <v>559</v>
      </c>
      <c r="P15" s="180"/>
      <c r="Q15" s="180"/>
    </row>
    <row r="16" spans="1:17" ht="13.5" customHeight="1">
      <c r="A16" s="905"/>
      <c r="B16" s="172" t="s">
        <v>51</v>
      </c>
      <c r="C16" s="173">
        <v>53</v>
      </c>
      <c r="D16" s="185">
        <v>30</v>
      </c>
      <c r="E16" s="185">
        <v>47</v>
      </c>
      <c r="F16" s="185">
        <v>9</v>
      </c>
      <c r="G16" s="185">
        <v>18</v>
      </c>
      <c r="H16" s="185">
        <v>39</v>
      </c>
      <c r="I16" s="185">
        <v>74</v>
      </c>
      <c r="J16" s="185">
        <v>76</v>
      </c>
      <c r="K16" s="185">
        <v>87</v>
      </c>
      <c r="L16" s="185">
        <v>40</v>
      </c>
      <c r="M16" s="185">
        <v>14</v>
      </c>
      <c r="N16" s="185">
        <v>13</v>
      </c>
      <c r="O16" s="186">
        <f t="shared" si="3"/>
        <v>500</v>
      </c>
      <c r="P16" s="180"/>
      <c r="Q16" s="180"/>
    </row>
    <row r="17" spans="1:17" ht="13.5" customHeight="1">
      <c r="A17" s="858"/>
      <c r="B17" s="172" t="s">
        <v>79</v>
      </c>
      <c r="C17" s="173">
        <v>0</v>
      </c>
      <c r="D17" s="185">
        <v>0</v>
      </c>
      <c r="E17" s="185">
        <v>0</v>
      </c>
      <c r="F17" s="185">
        <v>0</v>
      </c>
      <c r="G17" s="185">
        <v>0</v>
      </c>
      <c r="H17" s="185">
        <v>0</v>
      </c>
      <c r="I17" s="185">
        <v>0</v>
      </c>
      <c r="J17" s="185">
        <v>0</v>
      </c>
      <c r="K17" s="185">
        <v>0</v>
      </c>
      <c r="L17" s="185">
        <v>0</v>
      </c>
      <c r="M17" s="185">
        <v>0</v>
      </c>
      <c r="N17" s="185">
        <v>0</v>
      </c>
      <c r="O17" s="186">
        <f t="shared" si="3"/>
        <v>0</v>
      </c>
      <c r="P17" s="180"/>
      <c r="Q17" s="180"/>
    </row>
    <row r="18" spans="1:17" ht="13.5" customHeight="1" thickBot="1">
      <c r="A18" s="859"/>
      <c r="B18" s="174" t="s">
        <v>52</v>
      </c>
      <c r="C18" s="175">
        <v>21</v>
      </c>
      <c r="D18" s="188">
        <v>16</v>
      </c>
      <c r="E18" s="188">
        <v>68</v>
      </c>
      <c r="F18" s="188">
        <v>8</v>
      </c>
      <c r="G18" s="188">
        <v>10</v>
      </c>
      <c r="H18" s="188">
        <v>17</v>
      </c>
      <c r="I18" s="188">
        <v>8</v>
      </c>
      <c r="J18" s="188">
        <v>21</v>
      </c>
      <c r="K18" s="188">
        <v>17</v>
      </c>
      <c r="L18" s="188">
        <v>10</v>
      </c>
      <c r="M18" s="188">
        <v>5</v>
      </c>
      <c r="N18" s="188">
        <v>20</v>
      </c>
      <c r="O18" s="189">
        <f t="shared" si="3"/>
        <v>221</v>
      </c>
      <c r="P18" s="180"/>
      <c r="Q18" s="180"/>
    </row>
    <row r="19" spans="1:17" ht="13.5" customHeight="1" thickTop="1">
      <c r="A19" s="898" t="s">
        <v>88</v>
      </c>
      <c r="B19" s="190" t="s">
        <v>49</v>
      </c>
      <c r="C19" s="164">
        <f>IF(C20="","",SUM(C20:C23))</f>
        <v>12</v>
      </c>
      <c r="D19" s="231">
        <f>IF(D20="","",SUM(D20:D23))</f>
        <v>11</v>
      </c>
      <c r="E19" s="182">
        <f aca="true" t="shared" si="5" ref="E19:N19">IF(E20="","",SUM(E20:E23))</f>
        <v>13</v>
      </c>
      <c r="F19" s="182">
        <f t="shared" si="5"/>
        <v>13</v>
      </c>
      <c r="G19" s="182">
        <v>20</v>
      </c>
      <c r="H19" s="182">
        <f t="shared" si="5"/>
        <v>48</v>
      </c>
      <c r="I19" s="182">
        <f t="shared" si="5"/>
        <v>42</v>
      </c>
      <c r="J19" s="182">
        <f t="shared" si="5"/>
        <v>19</v>
      </c>
      <c r="K19" s="182">
        <f t="shared" si="5"/>
        <v>23</v>
      </c>
      <c r="L19" s="182">
        <f t="shared" si="5"/>
        <v>18</v>
      </c>
      <c r="M19" s="182">
        <f t="shared" si="5"/>
        <v>25</v>
      </c>
      <c r="N19" s="182">
        <f t="shared" si="5"/>
        <v>19</v>
      </c>
      <c r="O19" s="191">
        <f>SUM(C19:N19)</f>
        <v>263</v>
      </c>
      <c r="P19" s="180"/>
      <c r="Q19" s="180"/>
    </row>
    <row r="20" spans="1:17" ht="13.5" customHeight="1">
      <c r="A20" s="899"/>
      <c r="B20" s="184" t="s">
        <v>50</v>
      </c>
      <c r="C20" s="173">
        <v>12</v>
      </c>
      <c r="D20" s="185">
        <v>11</v>
      </c>
      <c r="E20" s="185">
        <v>11</v>
      </c>
      <c r="F20" s="185">
        <v>13</v>
      </c>
      <c r="G20" s="185">
        <v>18</v>
      </c>
      <c r="H20" s="185">
        <v>21</v>
      </c>
      <c r="I20" s="185">
        <v>24</v>
      </c>
      <c r="J20" s="185">
        <v>18</v>
      </c>
      <c r="K20" s="185">
        <v>19</v>
      </c>
      <c r="L20" s="185">
        <v>15</v>
      </c>
      <c r="M20" s="185">
        <v>12</v>
      </c>
      <c r="N20" s="185">
        <v>11</v>
      </c>
      <c r="O20" s="186">
        <f>SUM(C20:N20)</f>
        <v>185</v>
      </c>
      <c r="P20" s="180"/>
      <c r="Q20" s="180"/>
    </row>
    <row r="21" spans="1:17" ht="13.5" customHeight="1">
      <c r="A21" s="899"/>
      <c r="B21" s="184" t="s">
        <v>51</v>
      </c>
      <c r="C21" s="173">
        <v>0</v>
      </c>
      <c r="D21" s="185">
        <v>0</v>
      </c>
      <c r="E21" s="185">
        <v>0</v>
      </c>
      <c r="F21" s="185">
        <v>0</v>
      </c>
      <c r="G21" s="185">
        <v>0</v>
      </c>
      <c r="H21" s="185">
        <v>23</v>
      </c>
      <c r="I21" s="185">
        <v>10</v>
      </c>
      <c r="J21" s="185">
        <v>0</v>
      </c>
      <c r="K21" s="185">
        <v>0</v>
      </c>
      <c r="L21" s="185">
        <v>0</v>
      </c>
      <c r="M21" s="185">
        <v>0</v>
      </c>
      <c r="N21" s="185">
        <v>0</v>
      </c>
      <c r="O21" s="186">
        <f>SUM(C21:N21)</f>
        <v>33</v>
      </c>
      <c r="P21" s="180"/>
      <c r="Q21" s="180"/>
    </row>
    <row r="22" spans="1:17" ht="13.5" customHeight="1">
      <c r="A22" s="858"/>
      <c r="B22" s="184" t="s">
        <v>79</v>
      </c>
      <c r="C22" s="173">
        <v>0</v>
      </c>
      <c r="D22" s="185">
        <v>0</v>
      </c>
      <c r="E22" s="185">
        <v>0</v>
      </c>
      <c r="F22" s="185">
        <v>0</v>
      </c>
      <c r="G22" s="185">
        <v>0</v>
      </c>
      <c r="H22" s="185">
        <v>0</v>
      </c>
      <c r="I22" s="185">
        <v>0</v>
      </c>
      <c r="J22" s="185">
        <v>0</v>
      </c>
      <c r="K22" s="185">
        <v>1</v>
      </c>
      <c r="L22" s="185">
        <v>0</v>
      </c>
      <c r="M22" s="185">
        <v>0</v>
      </c>
      <c r="N22" s="185">
        <v>0</v>
      </c>
      <c r="O22" s="186">
        <f>SUM(C22:N22)</f>
        <v>1</v>
      </c>
      <c r="P22" s="180"/>
      <c r="Q22" s="180"/>
    </row>
    <row r="23" spans="1:17" ht="13.5" customHeight="1" thickBot="1">
      <c r="A23" s="858"/>
      <c r="B23" s="192" t="s">
        <v>52</v>
      </c>
      <c r="C23" s="175">
        <v>0</v>
      </c>
      <c r="D23" s="188">
        <v>0</v>
      </c>
      <c r="E23" s="188">
        <v>2</v>
      </c>
      <c r="F23" s="188">
        <v>0</v>
      </c>
      <c r="G23" s="188">
        <v>2</v>
      </c>
      <c r="H23" s="188">
        <v>4</v>
      </c>
      <c r="I23" s="188">
        <v>8</v>
      </c>
      <c r="J23" s="188">
        <v>1</v>
      </c>
      <c r="K23" s="188">
        <v>3</v>
      </c>
      <c r="L23" s="188">
        <v>3</v>
      </c>
      <c r="M23" s="188">
        <v>13</v>
      </c>
      <c r="N23" s="188">
        <v>8</v>
      </c>
      <c r="O23" s="189">
        <f>SUM(C23:N23)</f>
        <v>44</v>
      </c>
      <c r="P23" s="180"/>
      <c r="Q23" s="180"/>
    </row>
    <row r="24" spans="1:17" ht="13.5" customHeight="1" thickTop="1">
      <c r="A24" s="900" t="s">
        <v>89</v>
      </c>
      <c r="B24" s="190" t="s">
        <v>49</v>
      </c>
      <c r="C24" s="164">
        <f>IF(C25="","",SUM(C25:C28))</f>
        <v>19</v>
      </c>
      <c r="D24" s="231">
        <f>IF(D25="","",SUM(D25:D28))</f>
        <v>21</v>
      </c>
      <c r="E24" s="182">
        <f aca="true" t="shared" si="6" ref="E24:N24">IF(E25="","",SUM(E25:E28))</f>
        <v>13</v>
      </c>
      <c r="F24" s="182">
        <f t="shared" si="6"/>
        <v>29</v>
      </c>
      <c r="G24" s="182">
        <v>40</v>
      </c>
      <c r="H24" s="182">
        <f t="shared" si="6"/>
        <v>19</v>
      </c>
      <c r="I24" s="182">
        <f t="shared" si="6"/>
        <v>21</v>
      </c>
      <c r="J24" s="182">
        <f t="shared" si="6"/>
        <v>27</v>
      </c>
      <c r="K24" s="182">
        <f t="shared" si="6"/>
        <v>23</v>
      </c>
      <c r="L24" s="182">
        <f t="shared" si="6"/>
        <v>16</v>
      </c>
      <c r="M24" s="182">
        <f t="shared" si="6"/>
        <v>46</v>
      </c>
      <c r="N24" s="182">
        <f t="shared" si="6"/>
        <v>17</v>
      </c>
      <c r="O24" s="191">
        <f t="shared" si="1"/>
        <v>291</v>
      </c>
      <c r="P24" s="180"/>
      <c r="Q24" s="180"/>
    </row>
    <row r="25" spans="1:17" ht="13.5" customHeight="1">
      <c r="A25" s="901"/>
      <c r="B25" s="184" t="s">
        <v>50</v>
      </c>
      <c r="C25" s="173">
        <v>8</v>
      </c>
      <c r="D25" s="185">
        <v>13</v>
      </c>
      <c r="E25" s="185">
        <v>11</v>
      </c>
      <c r="F25" s="185">
        <v>15</v>
      </c>
      <c r="G25" s="185">
        <v>20</v>
      </c>
      <c r="H25" s="185">
        <v>15</v>
      </c>
      <c r="I25" s="185">
        <v>15</v>
      </c>
      <c r="J25" s="185">
        <v>15</v>
      </c>
      <c r="K25" s="185">
        <v>16</v>
      </c>
      <c r="L25" s="185">
        <v>7</v>
      </c>
      <c r="M25" s="185">
        <v>13</v>
      </c>
      <c r="N25" s="185">
        <v>15</v>
      </c>
      <c r="O25" s="186">
        <f t="shared" si="1"/>
        <v>163</v>
      </c>
      <c r="P25" s="180"/>
      <c r="Q25" s="180"/>
    </row>
    <row r="26" spans="1:17" ht="13.5" customHeight="1">
      <c r="A26" s="901"/>
      <c r="B26" s="184" t="s">
        <v>51</v>
      </c>
      <c r="C26" s="173">
        <v>10</v>
      </c>
      <c r="D26" s="185">
        <v>5</v>
      </c>
      <c r="E26" s="185">
        <v>0</v>
      </c>
      <c r="F26" s="185">
        <v>13</v>
      </c>
      <c r="G26" s="185">
        <v>14</v>
      </c>
      <c r="H26" s="185">
        <v>4</v>
      </c>
      <c r="I26" s="185">
        <v>6</v>
      </c>
      <c r="J26" s="185">
        <v>0</v>
      </c>
      <c r="K26" s="185">
        <v>6</v>
      </c>
      <c r="L26" s="185">
        <v>7</v>
      </c>
      <c r="M26" s="185">
        <v>30</v>
      </c>
      <c r="N26" s="185">
        <v>0</v>
      </c>
      <c r="O26" s="186">
        <f t="shared" si="1"/>
        <v>95</v>
      </c>
      <c r="P26" s="180"/>
      <c r="Q26" s="180"/>
    </row>
    <row r="27" spans="1:17" ht="13.5" customHeight="1">
      <c r="A27" s="901"/>
      <c r="B27" s="184" t="s">
        <v>79</v>
      </c>
      <c r="C27" s="173">
        <v>0</v>
      </c>
      <c r="D27" s="185">
        <v>0</v>
      </c>
      <c r="E27" s="185">
        <v>0</v>
      </c>
      <c r="F27" s="185">
        <v>0</v>
      </c>
      <c r="G27" s="185">
        <v>0</v>
      </c>
      <c r="H27" s="185">
        <v>0</v>
      </c>
      <c r="I27" s="185">
        <v>0</v>
      </c>
      <c r="J27" s="185">
        <v>0</v>
      </c>
      <c r="K27" s="185">
        <v>0</v>
      </c>
      <c r="L27" s="185">
        <v>0</v>
      </c>
      <c r="M27" s="185">
        <v>0</v>
      </c>
      <c r="N27" s="185">
        <v>0</v>
      </c>
      <c r="O27" s="186">
        <f t="shared" si="1"/>
        <v>0</v>
      </c>
      <c r="P27" s="180"/>
      <c r="Q27" s="180"/>
    </row>
    <row r="28" spans="1:17" ht="13.5" customHeight="1" thickBot="1">
      <c r="A28" s="902"/>
      <c r="B28" s="192" t="s">
        <v>52</v>
      </c>
      <c r="C28" s="175">
        <v>1</v>
      </c>
      <c r="D28" s="188">
        <v>3</v>
      </c>
      <c r="E28" s="188">
        <v>2</v>
      </c>
      <c r="F28" s="188">
        <v>1</v>
      </c>
      <c r="G28" s="188">
        <v>6</v>
      </c>
      <c r="H28" s="188">
        <v>0</v>
      </c>
      <c r="I28" s="188">
        <v>0</v>
      </c>
      <c r="J28" s="188">
        <v>12</v>
      </c>
      <c r="K28" s="188">
        <v>1</v>
      </c>
      <c r="L28" s="188">
        <v>2</v>
      </c>
      <c r="M28" s="188">
        <v>3</v>
      </c>
      <c r="N28" s="188">
        <v>2</v>
      </c>
      <c r="O28" s="189">
        <f t="shared" si="1"/>
        <v>33</v>
      </c>
      <c r="P28" s="180"/>
      <c r="Q28" s="180"/>
    </row>
    <row r="29" spans="1:17" ht="13.5" customHeight="1" thickTop="1">
      <c r="A29" s="903" t="s">
        <v>147</v>
      </c>
      <c r="B29" s="181" t="s">
        <v>49</v>
      </c>
      <c r="C29" s="164">
        <f>IF(C30="","",SUM(C30:C33))</f>
        <v>11</v>
      </c>
      <c r="D29" s="231">
        <f>IF(D30="","",SUM(D30:D33))</f>
        <v>8</v>
      </c>
      <c r="E29" s="182">
        <f aca="true" t="shared" si="7" ref="E29:N29">IF(E30="","",SUM(E30:E33))</f>
        <v>23</v>
      </c>
      <c r="F29" s="182">
        <f t="shared" si="7"/>
        <v>19</v>
      </c>
      <c r="G29" s="182">
        <v>11</v>
      </c>
      <c r="H29" s="182">
        <f t="shared" si="7"/>
        <v>11</v>
      </c>
      <c r="I29" s="182">
        <f t="shared" si="7"/>
        <v>22</v>
      </c>
      <c r="J29" s="182">
        <f t="shared" si="7"/>
        <v>28</v>
      </c>
      <c r="K29" s="182">
        <f t="shared" si="7"/>
        <v>16</v>
      </c>
      <c r="L29" s="182">
        <f t="shared" si="7"/>
        <v>21</v>
      </c>
      <c r="M29" s="182">
        <f t="shared" si="7"/>
        <v>5</v>
      </c>
      <c r="N29" s="182">
        <f t="shared" si="7"/>
        <v>22</v>
      </c>
      <c r="O29" s="191">
        <f t="shared" si="1"/>
        <v>197</v>
      </c>
      <c r="P29" s="180"/>
      <c r="Q29" s="180"/>
    </row>
    <row r="30" spans="1:17" ht="13.5" customHeight="1">
      <c r="A30" s="903"/>
      <c r="B30" s="184" t="s">
        <v>50</v>
      </c>
      <c r="C30" s="173">
        <v>6</v>
      </c>
      <c r="D30" s="185">
        <v>8</v>
      </c>
      <c r="E30" s="185">
        <v>15</v>
      </c>
      <c r="F30" s="185">
        <v>10</v>
      </c>
      <c r="G30" s="185">
        <v>6</v>
      </c>
      <c r="H30" s="185">
        <v>10</v>
      </c>
      <c r="I30" s="185">
        <v>10</v>
      </c>
      <c r="J30" s="185">
        <v>7</v>
      </c>
      <c r="K30" s="185">
        <v>7</v>
      </c>
      <c r="L30" s="185">
        <v>11</v>
      </c>
      <c r="M30" s="185">
        <v>5</v>
      </c>
      <c r="N30" s="185">
        <v>16</v>
      </c>
      <c r="O30" s="186">
        <f t="shared" si="1"/>
        <v>111</v>
      </c>
      <c r="P30" s="180"/>
      <c r="Q30" s="180"/>
    </row>
    <row r="31" spans="1:17" ht="13.5" customHeight="1">
      <c r="A31" s="903"/>
      <c r="B31" s="184" t="s">
        <v>51</v>
      </c>
      <c r="C31" s="173">
        <v>0</v>
      </c>
      <c r="D31" s="185">
        <v>0</v>
      </c>
      <c r="E31" s="185">
        <v>0</v>
      </c>
      <c r="F31" s="185">
        <v>4</v>
      </c>
      <c r="G31" s="185">
        <v>0</v>
      </c>
      <c r="H31" s="185">
        <v>0</v>
      </c>
      <c r="I31" s="185">
        <v>12</v>
      </c>
      <c r="J31" s="185">
        <v>18</v>
      </c>
      <c r="K31" s="185">
        <v>6</v>
      </c>
      <c r="L31" s="185">
        <v>0</v>
      </c>
      <c r="M31" s="185">
        <v>0</v>
      </c>
      <c r="N31" s="185">
        <v>0</v>
      </c>
      <c r="O31" s="186">
        <f t="shared" si="1"/>
        <v>40</v>
      </c>
      <c r="P31" s="180"/>
      <c r="Q31" s="180"/>
    </row>
    <row r="32" spans="1:17" ht="13.5" customHeight="1">
      <c r="A32" s="96"/>
      <c r="B32" s="184" t="s">
        <v>79</v>
      </c>
      <c r="C32" s="173">
        <v>0</v>
      </c>
      <c r="D32" s="185">
        <v>0</v>
      </c>
      <c r="E32" s="185">
        <v>0</v>
      </c>
      <c r="F32" s="185">
        <v>0</v>
      </c>
      <c r="G32" s="185">
        <v>0</v>
      </c>
      <c r="H32" s="185">
        <v>0</v>
      </c>
      <c r="I32" s="185">
        <v>0</v>
      </c>
      <c r="J32" s="185">
        <v>1</v>
      </c>
      <c r="K32" s="185">
        <v>0</v>
      </c>
      <c r="L32" s="185">
        <v>0</v>
      </c>
      <c r="M32" s="185">
        <v>0</v>
      </c>
      <c r="N32" s="185">
        <v>0</v>
      </c>
      <c r="O32" s="186">
        <f t="shared" si="1"/>
        <v>1</v>
      </c>
      <c r="P32" s="180"/>
      <c r="Q32" s="180"/>
    </row>
    <row r="33" spans="1:17" ht="13.5" customHeight="1" thickBot="1">
      <c r="A33" s="98"/>
      <c r="B33" s="192" t="s">
        <v>52</v>
      </c>
      <c r="C33" s="175">
        <v>5</v>
      </c>
      <c r="D33" s="188">
        <v>0</v>
      </c>
      <c r="E33" s="188">
        <v>8</v>
      </c>
      <c r="F33" s="188">
        <v>5</v>
      </c>
      <c r="G33" s="188">
        <v>5</v>
      </c>
      <c r="H33" s="188">
        <v>1</v>
      </c>
      <c r="I33" s="188">
        <v>0</v>
      </c>
      <c r="J33" s="188">
        <v>2</v>
      </c>
      <c r="K33" s="188">
        <v>3</v>
      </c>
      <c r="L33" s="188">
        <v>10</v>
      </c>
      <c r="M33" s="188">
        <v>0</v>
      </c>
      <c r="N33" s="188">
        <v>6</v>
      </c>
      <c r="O33" s="189">
        <f t="shared" si="1"/>
        <v>45</v>
      </c>
      <c r="P33" s="180"/>
      <c r="Q33" s="180"/>
    </row>
    <row r="34" spans="1:17" ht="13.5" customHeight="1" thickTop="1">
      <c r="A34" s="904" t="s">
        <v>148</v>
      </c>
      <c r="B34" s="181" t="s">
        <v>49</v>
      </c>
      <c r="C34" s="164">
        <f>IF(C35="","",SUM(C35:C38))</f>
        <v>6</v>
      </c>
      <c r="D34" s="231">
        <f>IF(D35="","",SUM(D35:D38))</f>
        <v>5</v>
      </c>
      <c r="E34" s="182">
        <f aca="true" t="shared" si="8" ref="E34:N34">IF(E35="","",SUM(E35:E38))</f>
        <v>9</v>
      </c>
      <c r="F34" s="182">
        <f t="shared" si="8"/>
        <v>3</v>
      </c>
      <c r="G34" s="182">
        <v>11</v>
      </c>
      <c r="H34" s="182">
        <f t="shared" si="8"/>
        <v>6</v>
      </c>
      <c r="I34" s="182">
        <f t="shared" si="8"/>
        <v>11</v>
      </c>
      <c r="J34" s="182">
        <f t="shared" si="8"/>
        <v>11</v>
      </c>
      <c r="K34" s="182">
        <f t="shared" si="8"/>
        <v>12</v>
      </c>
      <c r="L34" s="182">
        <f t="shared" si="8"/>
        <v>3</v>
      </c>
      <c r="M34" s="182">
        <f t="shared" si="8"/>
        <v>3</v>
      </c>
      <c r="N34" s="182">
        <f t="shared" si="8"/>
        <v>6</v>
      </c>
      <c r="O34" s="191">
        <f t="shared" si="1"/>
        <v>86</v>
      </c>
      <c r="P34" s="180"/>
      <c r="Q34" s="180"/>
    </row>
    <row r="35" spans="1:17" ht="13.5" customHeight="1">
      <c r="A35" s="903"/>
      <c r="B35" s="184" t="s">
        <v>50</v>
      </c>
      <c r="C35" s="173">
        <v>5</v>
      </c>
      <c r="D35" s="185">
        <v>5</v>
      </c>
      <c r="E35" s="185">
        <v>3</v>
      </c>
      <c r="F35" s="185">
        <v>3</v>
      </c>
      <c r="G35" s="185">
        <v>9</v>
      </c>
      <c r="H35" s="185">
        <v>3</v>
      </c>
      <c r="I35" s="185">
        <v>2</v>
      </c>
      <c r="J35" s="185">
        <v>9</v>
      </c>
      <c r="K35" s="185">
        <v>6</v>
      </c>
      <c r="L35" s="185">
        <v>3</v>
      </c>
      <c r="M35" s="185">
        <v>3</v>
      </c>
      <c r="N35" s="185">
        <v>3</v>
      </c>
      <c r="O35" s="186">
        <f t="shared" si="1"/>
        <v>54</v>
      </c>
      <c r="P35" s="180"/>
      <c r="Q35" s="180"/>
    </row>
    <row r="36" spans="1:17" ht="13.5" customHeight="1">
      <c r="A36" s="903"/>
      <c r="B36" s="184" t="s">
        <v>51</v>
      </c>
      <c r="C36" s="173">
        <v>0</v>
      </c>
      <c r="D36" s="185">
        <v>0</v>
      </c>
      <c r="E36" s="185">
        <v>0</v>
      </c>
      <c r="F36" s="185">
        <v>0</v>
      </c>
      <c r="G36" s="185">
        <v>0</v>
      </c>
      <c r="H36" s="185">
        <v>0</v>
      </c>
      <c r="I36" s="185">
        <v>8</v>
      </c>
      <c r="J36" s="185">
        <v>0</v>
      </c>
      <c r="K36" s="185">
        <v>4</v>
      </c>
      <c r="L36" s="185">
        <v>0</v>
      </c>
      <c r="M36" s="185">
        <v>0</v>
      </c>
      <c r="N36" s="185">
        <v>0</v>
      </c>
      <c r="O36" s="186">
        <f t="shared" si="1"/>
        <v>12</v>
      </c>
      <c r="P36" s="180"/>
      <c r="Q36" s="180"/>
    </row>
    <row r="37" spans="1:17" ht="13.5" customHeight="1">
      <c r="A37" s="96"/>
      <c r="B37" s="184" t="s">
        <v>79</v>
      </c>
      <c r="C37" s="173">
        <v>1</v>
      </c>
      <c r="D37" s="185">
        <v>0</v>
      </c>
      <c r="E37" s="185">
        <v>0</v>
      </c>
      <c r="F37" s="185">
        <v>0</v>
      </c>
      <c r="G37" s="185">
        <v>0</v>
      </c>
      <c r="H37" s="185">
        <v>0</v>
      </c>
      <c r="I37" s="185">
        <v>0</v>
      </c>
      <c r="J37" s="185">
        <v>0</v>
      </c>
      <c r="K37" s="185">
        <v>0</v>
      </c>
      <c r="L37" s="185">
        <v>0</v>
      </c>
      <c r="M37" s="185">
        <v>0</v>
      </c>
      <c r="N37" s="185">
        <v>0</v>
      </c>
      <c r="O37" s="186">
        <f t="shared" si="1"/>
        <v>1</v>
      </c>
      <c r="P37" s="180"/>
      <c r="Q37" s="180"/>
    </row>
    <row r="38" spans="1:17" ht="13.5" customHeight="1" thickBot="1">
      <c r="A38" s="96"/>
      <c r="B38" s="187" t="s">
        <v>52</v>
      </c>
      <c r="C38" s="175">
        <v>0</v>
      </c>
      <c r="D38" s="188">
        <v>0</v>
      </c>
      <c r="E38" s="188">
        <v>6</v>
      </c>
      <c r="F38" s="188">
        <v>0</v>
      </c>
      <c r="G38" s="188">
        <v>2</v>
      </c>
      <c r="H38" s="188">
        <v>3</v>
      </c>
      <c r="I38" s="188">
        <v>1</v>
      </c>
      <c r="J38" s="188">
        <v>2</v>
      </c>
      <c r="K38" s="188">
        <v>2</v>
      </c>
      <c r="L38" s="188">
        <v>0</v>
      </c>
      <c r="M38" s="188">
        <v>0</v>
      </c>
      <c r="N38" s="188">
        <v>3</v>
      </c>
      <c r="O38" s="193">
        <f t="shared" si="1"/>
        <v>19</v>
      </c>
      <c r="P38" s="180"/>
      <c r="Q38" s="180"/>
    </row>
    <row r="39" spans="1:17" ht="13.5" customHeight="1" thickTop="1">
      <c r="A39" s="97"/>
      <c r="B39" s="190" t="s">
        <v>49</v>
      </c>
      <c r="C39" s="164">
        <f>IF(C40="","",SUM(C40:C43))</f>
        <v>3</v>
      </c>
      <c r="D39" s="231">
        <f>IF(D40="","",SUM(D40:D43))</f>
        <v>4</v>
      </c>
      <c r="E39" s="182">
        <f aca="true" t="shared" si="9" ref="E39:N39">IF(E40="","",SUM(E40:E43))</f>
        <v>11</v>
      </c>
      <c r="F39" s="182">
        <f t="shared" si="9"/>
        <v>8</v>
      </c>
      <c r="G39" s="182">
        <v>2</v>
      </c>
      <c r="H39" s="182">
        <f t="shared" si="9"/>
        <v>14</v>
      </c>
      <c r="I39" s="182">
        <f t="shared" si="9"/>
        <v>4</v>
      </c>
      <c r="J39" s="182">
        <f t="shared" si="9"/>
        <v>5</v>
      </c>
      <c r="K39" s="182">
        <f t="shared" si="9"/>
        <v>7</v>
      </c>
      <c r="L39" s="182">
        <f t="shared" si="9"/>
        <v>6</v>
      </c>
      <c r="M39" s="182">
        <f t="shared" si="9"/>
        <v>5</v>
      </c>
      <c r="N39" s="182">
        <f t="shared" si="9"/>
        <v>1</v>
      </c>
      <c r="O39" s="194">
        <f>SUM(C39:N39)</f>
        <v>70</v>
      </c>
      <c r="P39" s="180"/>
      <c r="Q39" s="180"/>
    </row>
    <row r="40" spans="1:17" ht="13.5" customHeight="1">
      <c r="A40" s="96"/>
      <c r="B40" s="184" t="s">
        <v>50</v>
      </c>
      <c r="C40" s="173">
        <v>3</v>
      </c>
      <c r="D40" s="185">
        <v>4</v>
      </c>
      <c r="E40" s="185">
        <v>7</v>
      </c>
      <c r="F40" s="185">
        <v>5</v>
      </c>
      <c r="G40" s="185">
        <v>2</v>
      </c>
      <c r="H40" s="185">
        <v>6</v>
      </c>
      <c r="I40" s="185">
        <v>3</v>
      </c>
      <c r="J40" s="185">
        <v>3</v>
      </c>
      <c r="K40" s="185">
        <v>7</v>
      </c>
      <c r="L40" s="185">
        <v>3</v>
      </c>
      <c r="M40" s="185">
        <v>3</v>
      </c>
      <c r="N40" s="185">
        <v>1</v>
      </c>
      <c r="O40" s="186">
        <f>SUM(C40:N40)</f>
        <v>47</v>
      </c>
      <c r="P40" s="180"/>
      <c r="Q40" s="180"/>
    </row>
    <row r="41" spans="1:17" ht="13.5" customHeight="1">
      <c r="A41" s="96" t="s">
        <v>90</v>
      </c>
      <c r="B41" s="184" t="s">
        <v>51</v>
      </c>
      <c r="C41" s="173">
        <v>0</v>
      </c>
      <c r="D41" s="185">
        <v>0</v>
      </c>
      <c r="E41" s="185">
        <v>4</v>
      </c>
      <c r="F41" s="185">
        <v>0</v>
      </c>
      <c r="G41" s="185">
        <v>0</v>
      </c>
      <c r="H41" s="185">
        <v>8</v>
      </c>
      <c r="I41" s="185">
        <v>0</v>
      </c>
      <c r="J41" s="185">
        <v>2</v>
      </c>
      <c r="K41" s="185">
        <v>0</v>
      </c>
      <c r="L41" s="185">
        <v>0</v>
      </c>
      <c r="M41" s="185">
        <v>0</v>
      </c>
      <c r="N41" s="185">
        <v>0</v>
      </c>
      <c r="O41" s="186">
        <f>SUM(C41:N41)</f>
        <v>14</v>
      </c>
      <c r="P41" s="180"/>
      <c r="Q41" s="180"/>
    </row>
    <row r="42" spans="1:17" ht="13.5" customHeight="1">
      <c r="A42" s="96"/>
      <c r="B42" s="184" t="s">
        <v>79</v>
      </c>
      <c r="C42" s="173">
        <v>0</v>
      </c>
      <c r="D42" s="185">
        <v>0</v>
      </c>
      <c r="E42" s="185">
        <v>0</v>
      </c>
      <c r="F42" s="185">
        <v>0</v>
      </c>
      <c r="G42" s="185">
        <v>0</v>
      </c>
      <c r="H42" s="185">
        <v>0</v>
      </c>
      <c r="I42" s="185">
        <v>0</v>
      </c>
      <c r="J42" s="185">
        <v>0</v>
      </c>
      <c r="K42" s="185">
        <v>0</v>
      </c>
      <c r="L42" s="185">
        <v>0</v>
      </c>
      <c r="M42" s="185">
        <v>0</v>
      </c>
      <c r="N42" s="185">
        <v>0</v>
      </c>
      <c r="O42" s="186">
        <f>SUM(C42:N42)</f>
        <v>0</v>
      </c>
      <c r="P42" s="180"/>
      <c r="Q42" s="180"/>
    </row>
    <row r="43" spans="1:17" ht="13.5" customHeight="1" thickBot="1">
      <c r="A43" s="98"/>
      <c r="B43" s="192" t="s">
        <v>52</v>
      </c>
      <c r="C43" s="175">
        <v>0</v>
      </c>
      <c r="D43" s="188">
        <v>0</v>
      </c>
      <c r="E43" s="188">
        <v>0</v>
      </c>
      <c r="F43" s="188">
        <v>3</v>
      </c>
      <c r="G43" s="188">
        <v>0</v>
      </c>
      <c r="H43" s="188">
        <v>0</v>
      </c>
      <c r="I43" s="188">
        <v>1</v>
      </c>
      <c r="J43" s="188">
        <v>0</v>
      </c>
      <c r="K43" s="188">
        <v>0</v>
      </c>
      <c r="L43" s="188">
        <v>3</v>
      </c>
      <c r="M43" s="188">
        <v>2</v>
      </c>
      <c r="N43" s="188">
        <v>0</v>
      </c>
      <c r="O43" s="193">
        <f>SUM(C43:N43)</f>
        <v>9</v>
      </c>
      <c r="P43" s="180"/>
      <c r="Q43" s="180"/>
    </row>
    <row r="44" spans="1:17" ht="13.5" customHeight="1" thickTop="1">
      <c r="A44" s="97"/>
      <c r="B44" s="190" t="s">
        <v>49</v>
      </c>
      <c r="C44" s="164">
        <f>IF(C45="","",SUM(C45:C48))</f>
        <v>10</v>
      </c>
      <c r="D44" s="231">
        <f>IF(D45="","",SUM(D45:D48))</f>
        <v>8</v>
      </c>
      <c r="E44" s="182">
        <f aca="true" t="shared" si="10" ref="E44:N44">IF(E45="","",SUM(E45:E48))</f>
        <v>78</v>
      </c>
      <c r="F44" s="182">
        <f t="shared" si="10"/>
        <v>23</v>
      </c>
      <c r="G44" s="182">
        <v>12</v>
      </c>
      <c r="H44" s="182">
        <f t="shared" si="10"/>
        <v>23</v>
      </c>
      <c r="I44" s="182">
        <f t="shared" si="10"/>
        <v>33</v>
      </c>
      <c r="J44" s="182">
        <f t="shared" si="10"/>
        <v>16</v>
      </c>
      <c r="K44" s="182">
        <f t="shared" si="10"/>
        <v>18</v>
      </c>
      <c r="L44" s="182">
        <f t="shared" si="10"/>
        <v>25</v>
      </c>
      <c r="M44" s="182">
        <f t="shared" si="10"/>
        <v>19</v>
      </c>
      <c r="N44" s="182">
        <f t="shared" si="10"/>
        <v>15</v>
      </c>
      <c r="O44" s="194">
        <f t="shared" si="1"/>
        <v>280</v>
      </c>
      <c r="P44" s="180"/>
      <c r="Q44" s="180"/>
    </row>
    <row r="45" spans="1:17" ht="13.5" customHeight="1">
      <c r="A45" s="96"/>
      <c r="B45" s="184" t="s">
        <v>50</v>
      </c>
      <c r="C45" s="173">
        <v>9</v>
      </c>
      <c r="D45" s="185">
        <v>7</v>
      </c>
      <c r="E45" s="185">
        <v>9</v>
      </c>
      <c r="F45" s="185">
        <v>18</v>
      </c>
      <c r="G45" s="185">
        <v>12</v>
      </c>
      <c r="H45" s="185">
        <v>13</v>
      </c>
      <c r="I45" s="185">
        <v>27</v>
      </c>
      <c r="J45" s="185">
        <v>15</v>
      </c>
      <c r="K45" s="185">
        <v>16</v>
      </c>
      <c r="L45" s="185">
        <v>18</v>
      </c>
      <c r="M45" s="185">
        <v>18</v>
      </c>
      <c r="N45" s="185">
        <v>13</v>
      </c>
      <c r="O45" s="186">
        <f t="shared" si="1"/>
        <v>175</v>
      </c>
      <c r="P45" s="180"/>
      <c r="Q45" s="180"/>
    </row>
    <row r="46" spans="1:17" ht="13.5" customHeight="1">
      <c r="A46" s="96" t="s">
        <v>213</v>
      </c>
      <c r="B46" s="184" t="s">
        <v>51</v>
      </c>
      <c r="C46" s="173">
        <v>0</v>
      </c>
      <c r="D46" s="185">
        <v>0</v>
      </c>
      <c r="E46" s="185">
        <v>0</v>
      </c>
      <c r="F46" s="185">
        <v>2</v>
      </c>
      <c r="G46" s="185">
        <v>0</v>
      </c>
      <c r="H46" s="185">
        <v>2</v>
      </c>
      <c r="I46" s="185">
        <v>6</v>
      </c>
      <c r="J46" s="185">
        <v>0</v>
      </c>
      <c r="K46" s="185">
        <v>0</v>
      </c>
      <c r="L46" s="185">
        <v>4</v>
      </c>
      <c r="M46" s="185">
        <v>0</v>
      </c>
      <c r="N46" s="185">
        <v>2</v>
      </c>
      <c r="O46" s="186">
        <f t="shared" si="1"/>
        <v>16</v>
      </c>
      <c r="P46" s="180"/>
      <c r="Q46" s="180"/>
    </row>
    <row r="47" spans="1:17" ht="13.5" customHeight="1">
      <c r="A47" s="96"/>
      <c r="B47" s="184" t="s">
        <v>79</v>
      </c>
      <c r="C47" s="173">
        <v>0</v>
      </c>
      <c r="D47" s="185">
        <v>0</v>
      </c>
      <c r="E47" s="185">
        <v>0</v>
      </c>
      <c r="F47" s="185">
        <v>0</v>
      </c>
      <c r="G47" s="185">
        <v>0</v>
      </c>
      <c r="H47" s="185">
        <v>0</v>
      </c>
      <c r="I47" s="185">
        <v>0</v>
      </c>
      <c r="J47" s="185">
        <v>0</v>
      </c>
      <c r="K47" s="185">
        <v>0</v>
      </c>
      <c r="L47" s="185">
        <v>0</v>
      </c>
      <c r="M47" s="185">
        <v>0</v>
      </c>
      <c r="N47" s="185">
        <v>0</v>
      </c>
      <c r="O47" s="186">
        <f t="shared" si="1"/>
        <v>0</v>
      </c>
      <c r="P47" s="180"/>
      <c r="Q47" s="180"/>
    </row>
    <row r="48" spans="1:17" ht="13.5" customHeight="1" thickBot="1">
      <c r="A48" s="98"/>
      <c r="B48" s="192" t="s">
        <v>52</v>
      </c>
      <c r="C48" s="175">
        <v>1</v>
      </c>
      <c r="D48" s="188">
        <v>1</v>
      </c>
      <c r="E48" s="188">
        <v>69</v>
      </c>
      <c r="F48" s="188">
        <v>3</v>
      </c>
      <c r="G48" s="188">
        <v>0</v>
      </c>
      <c r="H48" s="188">
        <v>8</v>
      </c>
      <c r="I48" s="188">
        <v>0</v>
      </c>
      <c r="J48" s="188">
        <v>1</v>
      </c>
      <c r="K48" s="188">
        <v>2</v>
      </c>
      <c r="L48" s="188">
        <v>3</v>
      </c>
      <c r="M48" s="188">
        <v>1</v>
      </c>
      <c r="N48" s="188">
        <v>0</v>
      </c>
      <c r="O48" s="193">
        <f t="shared" si="1"/>
        <v>89</v>
      </c>
      <c r="P48" s="180"/>
      <c r="Q48" s="180"/>
    </row>
    <row r="49" spans="1:17" ht="13.5" customHeight="1" thickTop="1">
      <c r="A49" s="903" t="s">
        <v>47</v>
      </c>
      <c r="B49" s="190" t="s">
        <v>49</v>
      </c>
      <c r="C49" s="860">
        <f>IF(C4="","",C44+C34+C29+C24+C9+C4+C14+C19+C39)</f>
        <v>465</v>
      </c>
      <c r="D49" s="182">
        <f aca="true" t="shared" si="11" ref="D49:M49">IF(D4="","",D44+D34+D29+D24+D9+D4+D14+D19+D39)</f>
        <v>400</v>
      </c>
      <c r="E49" s="182">
        <f t="shared" si="11"/>
        <v>578</v>
      </c>
      <c r="F49" s="875">
        <f t="shared" si="11"/>
        <v>495</v>
      </c>
      <c r="G49" s="182">
        <f t="shared" si="11"/>
        <v>455</v>
      </c>
      <c r="H49" s="182">
        <f t="shared" si="11"/>
        <v>572</v>
      </c>
      <c r="I49" s="182">
        <f t="shared" si="11"/>
        <v>558</v>
      </c>
      <c r="J49" s="182">
        <f t="shared" si="11"/>
        <v>427</v>
      </c>
      <c r="K49" s="182">
        <f t="shared" si="11"/>
        <v>557</v>
      </c>
      <c r="L49" s="182">
        <f t="shared" si="11"/>
        <v>307</v>
      </c>
      <c r="M49" s="182">
        <f t="shared" si="11"/>
        <v>303</v>
      </c>
      <c r="N49" s="231">
        <f>IF(N4="","",N44+N34+N29+N24+N9+N4+N14+N19+N39)</f>
        <v>395</v>
      </c>
      <c r="O49" s="194">
        <f>SUM(C49:N49)</f>
        <v>5512</v>
      </c>
      <c r="P49" s="180"/>
      <c r="Q49" s="180"/>
    </row>
    <row r="50" spans="1:17" ht="13.5" customHeight="1">
      <c r="A50" s="903"/>
      <c r="B50" s="184" t="s">
        <v>50</v>
      </c>
      <c r="C50" s="861">
        <f>IF(C5="","",C45+C35+C30+C25+C10+C5+C15+C20+C40)</f>
        <v>210</v>
      </c>
      <c r="D50" s="185">
        <f aca="true" t="shared" si="12" ref="D50:N50">IF(D5="","",D45+D35+D30+D25+D10+D5+D15+D20+D40)</f>
        <v>205</v>
      </c>
      <c r="E50" s="185">
        <f t="shared" si="12"/>
        <v>227</v>
      </c>
      <c r="F50" s="876">
        <f t="shared" si="12"/>
        <v>229</v>
      </c>
      <c r="G50" s="185">
        <f t="shared" si="12"/>
        <v>208</v>
      </c>
      <c r="H50" s="185">
        <f t="shared" si="12"/>
        <v>234</v>
      </c>
      <c r="I50" s="185">
        <f t="shared" si="12"/>
        <v>244</v>
      </c>
      <c r="J50" s="185">
        <f t="shared" si="12"/>
        <v>216</v>
      </c>
      <c r="K50" s="185">
        <f t="shared" si="12"/>
        <v>238</v>
      </c>
      <c r="L50" s="185">
        <f t="shared" si="12"/>
        <v>183</v>
      </c>
      <c r="M50" s="185">
        <f>IF(M5="","",M45+M35+M30+M25+M10+M5+M15+M20+M40)</f>
        <v>172</v>
      </c>
      <c r="N50" s="863">
        <f t="shared" si="12"/>
        <v>183</v>
      </c>
      <c r="O50" s="186">
        <f>SUM(C50:N50)</f>
        <v>2549</v>
      </c>
      <c r="P50" s="180"/>
      <c r="Q50" s="180"/>
    </row>
    <row r="51" spans="1:17" ht="13.5" customHeight="1">
      <c r="A51" s="903"/>
      <c r="B51" s="184" t="s">
        <v>51</v>
      </c>
      <c r="C51" s="861">
        <f aca="true" t="shared" si="13" ref="C51:N53">IF(C6="","",C46+C36+C31+C26+C11+C6+C16+C21+C41)</f>
        <v>199</v>
      </c>
      <c r="D51" s="185">
        <f t="shared" si="13"/>
        <v>140</v>
      </c>
      <c r="E51" s="185">
        <f t="shared" si="13"/>
        <v>168</v>
      </c>
      <c r="F51" s="876">
        <f t="shared" si="13"/>
        <v>202</v>
      </c>
      <c r="G51" s="185">
        <f t="shared" si="13"/>
        <v>170</v>
      </c>
      <c r="H51" s="185">
        <f t="shared" si="13"/>
        <v>219</v>
      </c>
      <c r="I51" s="185">
        <f t="shared" si="13"/>
        <v>238</v>
      </c>
      <c r="J51" s="185">
        <f t="shared" si="13"/>
        <v>136</v>
      </c>
      <c r="K51" s="185">
        <f t="shared" si="13"/>
        <v>243</v>
      </c>
      <c r="L51" s="185">
        <f t="shared" si="13"/>
        <v>68</v>
      </c>
      <c r="M51" s="185">
        <f t="shared" si="13"/>
        <v>81</v>
      </c>
      <c r="N51" s="863">
        <f t="shared" si="13"/>
        <v>137</v>
      </c>
      <c r="O51" s="186">
        <f t="shared" si="1"/>
        <v>2001</v>
      </c>
      <c r="P51" s="180"/>
      <c r="Q51" s="180"/>
    </row>
    <row r="52" spans="1:17" ht="13.5" customHeight="1">
      <c r="A52" s="96"/>
      <c r="B52" s="184" t="s">
        <v>79</v>
      </c>
      <c r="C52" s="861">
        <f>IF(C7="","",C47+C37+C32+C27+C12+C7+C17+C22+C42)</f>
        <v>1</v>
      </c>
      <c r="D52" s="185">
        <f t="shared" si="13"/>
        <v>1</v>
      </c>
      <c r="E52" s="185">
        <f t="shared" si="13"/>
        <v>0</v>
      </c>
      <c r="F52" s="876">
        <f t="shared" si="13"/>
        <v>0</v>
      </c>
      <c r="G52" s="185">
        <f t="shared" si="13"/>
        <v>0</v>
      </c>
      <c r="H52" s="185">
        <f t="shared" si="13"/>
        <v>0</v>
      </c>
      <c r="I52" s="185">
        <f t="shared" si="13"/>
        <v>1</v>
      </c>
      <c r="J52" s="185">
        <f t="shared" si="13"/>
        <v>1</v>
      </c>
      <c r="K52" s="185">
        <f t="shared" si="13"/>
        <v>1</v>
      </c>
      <c r="L52" s="185">
        <f t="shared" si="13"/>
        <v>0</v>
      </c>
      <c r="M52" s="185">
        <f t="shared" si="13"/>
        <v>1</v>
      </c>
      <c r="N52" s="863">
        <f t="shared" si="13"/>
        <v>2</v>
      </c>
      <c r="O52" s="186">
        <f t="shared" si="1"/>
        <v>8</v>
      </c>
      <c r="P52" s="180"/>
      <c r="Q52" s="180"/>
    </row>
    <row r="53" spans="1:17" ht="13.5" customHeight="1" thickBot="1">
      <c r="A53" s="99"/>
      <c r="B53" s="195" t="s">
        <v>52</v>
      </c>
      <c r="C53" s="862">
        <f t="shared" si="13"/>
        <v>55</v>
      </c>
      <c r="D53" s="865">
        <f t="shared" si="13"/>
        <v>54</v>
      </c>
      <c r="E53" s="865">
        <f t="shared" si="13"/>
        <v>183</v>
      </c>
      <c r="F53" s="877">
        <f t="shared" si="13"/>
        <v>64</v>
      </c>
      <c r="G53" s="865">
        <f t="shared" si="13"/>
        <v>77</v>
      </c>
      <c r="H53" s="865">
        <f t="shared" si="13"/>
        <v>119</v>
      </c>
      <c r="I53" s="865">
        <f t="shared" si="13"/>
        <v>75</v>
      </c>
      <c r="J53" s="865">
        <f t="shared" si="13"/>
        <v>74</v>
      </c>
      <c r="K53" s="865">
        <f t="shared" si="13"/>
        <v>75</v>
      </c>
      <c r="L53" s="865">
        <f t="shared" si="13"/>
        <v>56</v>
      </c>
      <c r="M53" s="865">
        <f t="shared" si="13"/>
        <v>49</v>
      </c>
      <c r="N53" s="864">
        <f t="shared" si="13"/>
        <v>73</v>
      </c>
      <c r="O53" s="196">
        <f t="shared" si="1"/>
        <v>954</v>
      </c>
      <c r="P53" s="180"/>
      <c r="Q53" s="180"/>
    </row>
    <row r="54" spans="1:17" ht="13.5" customHeight="1">
      <c r="A54" s="614"/>
      <c r="B54" s="180"/>
      <c r="C54" s="179"/>
      <c r="D54" s="179"/>
      <c r="E54" s="179"/>
      <c r="F54" s="179"/>
      <c r="G54" s="179"/>
      <c r="H54" s="179"/>
      <c r="I54" s="179"/>
      <c r="J54" s="179"/>
      <c r="K54" s="179"/>
      <c r="L54" s="179"/>
      <c r="M54" s="179"/>
      <c r="N54" s="179"/>
      <c r="O54" s="622" t="s">
        <v>161</v>
      </c>
      <c r="P54" s="180"/>
      <c r="Q54" s="180"/>
    </row>
    <row r="55" spans="1:17" ht="13.5">
      <c r="A55" s="180"/>
      <c r="B55" s="180"/>
      <c r="C55" s="179"/>
      <c r="D55" s="179"/>
      <c r="E55" s="179"/>
      <c r="F55" s="179"/>
      <c r="G55" s="179"/>
      <c r="H55" s="179"/>
      <c r="I55" s="179"/>
      <c r="J55" s="179"/>
      <c r="K55" s="179"/>
      <c r="L55" s="179"/>
      <c r="M55" s="179"/>
      <c r="N55" s="179"/>
      <c r="O55" s="179"/>
      <c r="P55" s="180"/>
      <c r="Q55" s="180"/>
    </row>
    <row r="56" spans="1:17" ht="13.5">
      <c r="A56" s="180"/>
      <c r="B56" s="180"/>
      <c r="C56" s="179"/>
      <c r="D56" s="179"/>
      <c r="E56" s="179"/>
      <c r="F56" s="179"/>
      <c r="G56" s="179"/>
      <c r="H56" s="179"/>
      <c r="I56" s="179"/>
      <c r="J56" s="179"/>
      <c r="K56" s="179"/>
      <c r="L56" s="179"/>
      <c r="M56" s="179"/>
      <c r="N56" s="179"/>
      <c r="O56" s="179"/>
      <c r="P56" s="180"/>
      <c r="Q56" s="180"/>
    </row>
    <row r="57" spans="1:17" ht="13.5">
      <c r="A57" s="180"/>
      <c r="B57" s="180"/>
      <c r="C57" s="179"/>
      <c r="D57" s="179"/>
      <c r="E57" s="179"/>
      <c r="F57" s="179"/>
      <c r="G57" s="179"/>
      <c r="H57" s="179"/>
      <c r="I57" s="179"/>
      <c r="J57" s="179"/>
      <c r="K57" s="179"/>
      <c r="L57" s="179"/>
      <c r="M57" s="179"/>
      <c r="N57" s="179"/>
      <c r="O57" s="179"/>
      <c r="P57" s="180"/>
      <c r="Q57" s="180"/>
    </row>
    <row r="58" spans="1:17" ht="13.5">
      <c r="A58" s="180"/>
      <c r="B58" s="180"/>
      <c r="C58" s="179"/>
      <c r="D58" s="179"/>
      <c r="E58" s="179"/>
      <c r="F58" s="179"/>
      <c r="G58" s="179"/>
      <c r="H58" s="179"/>
      <c r="I58" s="179"/>
      <c r="J58" s="179"/>
      <c r="K58" s="179"/>
      <c r="L58" s="179"/>
      <c r="M58" s="179"/>
      <c r="N58" s="179"/>
      <c r="O58" s="179"/>
      <c r="P58" s="180"/>
      <c r="Q58" s="180"/>
    </row>
    <row r="59" spans="1:17" ht="13.5">
      <c r="A59" s="180"/>
      <c r="B59" s="180"/>
      <c r="C59" s="179"/>
      <c r="D59" s="179"/>
      <c r="E59" s="179"/>
      <c r="F59" s="179"/>
      <c r="G59" s="179"/>
      <c r="H59" s="179"/>
      <c r="I59" s="179"/>
      <c r="J59" s="179"/>
      <c r="K59" s="179"/>
      <c r="L59" s="179"/>
      <c r="M59" s="179"/>
      <c r="N59" s="179"/>
      <c r="O59" s="179"/>
      <c r="P59" s="180"/>
      <c r="Q59" s="180"/>
    </row>
    <row r="60" spans="1:17" ht="13.5">
      <c r="A60" s="180"/>
      <c r="B60" s="180"/>
      <c r="C60" s="179"/>
      <c r="D60" s="179"/>
      <c r="E60" s="179"/>
      <c r="F60" s="179"/>
      <c r="G60" s="179"/>
      <c r="H60" s="179"/>
      <c r="I60" s="179"/>
      <c r="J60" s="179"/>
      <c r="K60" s="179"/>
      <c r="L60" s="179"/>
      <c r="M60" s="179"/>
      <c r="N60" s="179"/>
      <c r="O60" s="179"/>
      <c r="P60" s="180"/>
      <c r="Q60" s="180"/>
    </row>
    <row r="61" spans="1:17" ht="13.5">
      <c r="A61" s="180"/>
      <c r="B61" s="180"/>
      <c r="C61" s="179"/>
      <c r="D61" s="179"/>
      <c r="E61" s="179"/>
      <c r="F61" s="179"/>
      <c r="G61" s="179"/>
      <c r="H61" s="179"/>
      <c r="I61" s="179"/>
      <c r="J61" s="179"/>
      <c r="K61" s="179"/>
      <c r="L61" s="179"/>
      <c r="M61" s="179"/>
      <c r="N61" s="179"/>
      <c r="O61" s="179"/>
      <c r="P61" s="180"/>
      <c r="Q61" s="180"/>
    </row>
    <row r="62" spans="1:17" ht="13.5">
      <c r="A62" s="180"/>
      <c r="B62" s="180"/>
      <c r="C62" s="179"/>
      <c r="D62" s="179"/>
      <c r="E62" s="179"/>
      <c r="F62" s="179"/>
      <c r="G62" s="179"/>
      <c r="H62" s="179"/>
      <c r="I62" s="179"/>
      <c r="J62" s="179"/>
      <c r="K62" s="179"/>
      <c r="L62" s="179"/>
      <c r="M62" s="179"/>
      <c r="N62" s="179"/>
      <c r="O62" s="179"/>
      <c r="P62" s="180"/>
      <c r="Q62" s="180"/>
    </row>
    <row r="63" spans="1:17" ht="13.5">
      <c r="A63" s="180"/>
      <c r="B63" s="180"/>
      <c r="C63" s="179"/>
      <c r="D63" s="179"/>
      <c r="E63" s="179"/>
      <c r="F63" s="179"/>
      <c r="G63" s="179"/>
      <c r="H63" s="179"/>
      <c r="I63" s="179"/>
      <c r="J63" s="179"/>
      <c r="K63" s="179"/>
      <c r="L63" s="179"/>
      <c r="M63" s="179"/>
      <c r="N63" s="179"/>
      <c r="O63" s="179"/>
      <c r="P63" s="180"/>
      <c r="Q63" s="180"/>
    </row>
    <row r="64" spans="1:17" ht="13.5">
      <c r="A64" s="180"/>
      <c r="B64" s="180"/>
      <c r="C64" s="180"/>
      <c r="D64" s="180"/>
      <c r="E64" s="180"/>
      <c r="F64" s="180"/>
      <c r="G64" s="180"/>
      <c r="H64" s="180"/>
      <c r="I64" s="180"/>
      <c r="J64" s="180"/>
      <c r="K64" s="180"/>
      <c r="L64" s="180"/>
      <c r="M64" s="180"/>
      <c r="N64" s="180"/>
      <c r="O64" s="180"/>
      <c r="P64" s="180"/>
      <c r="Q64" s="180"/>
    </row>
    <row r="65" spans="1:17" ht="13.5">
      <c r="A65" s="180"/>
      <c r="B65" s="180"/>
      <c r="C65" s="180"/>
      <c r="D65" s="180"/>
      <c r="E65" s="180"/>
      <c r="F65" s="180"/>
      <c r="G65" s="180"/>
      <c r="H65" s="180"/>
      <c r="I65" s="180"/>
      <c r="J65" s="180"/>
      <c r="K65" s="180"/>
      <c r="L65" s="180"/>
      <c r="M65" s="180"/>
      <c r="N65" s="180"/>
      <c r="O65" s="180"/>
      <c r="P65" s="180"/>
      <c r="Q65" s="180"/>
    </row>
    <row r="66" spans="1:17" ht="13.5">
      <c r="A66" s="180"/>
      <c r="B66" s="180"/>
      <c r="C66" s="180"/>
      <c r="D66" s="180"/>
      <c r="E66" s="180"/>
      <c r="F66" s="180"/>
      <c r="G66" s="180"/>
      <c r="H66" s="180"/>
      <c r="I66" s="180"/>
      <c r="J66" s="180"/>
      <c r="K66" s="180"/>
      <c r="L66" s="180"/>
      <c r="M66" s="180"/>
      <c r="N66" s="180"/>
      <c r="O66" s="180"/>
      <c r="P66" s="180"/>
      <c r="Q66" s="180"/>
    </row>
    <row r="67" spans="1:17" ht="13.5">
      <c r="A67" s="180"/>
      <c r="B67" s="180"/>
      <c r="C67" s="180"/>
      <c r="D67" s="180"/>
      <c r="E67" s="180"/>
      <c r="F67" s="180"/>
      <c r="G67" s="180"/>
      <c r="H67" s="180"/>
      <c r="I67" s="180"/>
      <c r="J67" s="180"/>
      <c r="K67" s="180"/>
      <c r="L67" s="180"/>
      <c r="M67" s="180"/>
      <c r="N67" s="180"/>
      <c r="O67" s="180"/>
      <c r="P67" s="180"/>
      <c r="Q67" s="180"/>
    </row>
    <row r="68" spans="1:17" ht="13.5">
      <c r="A68" s="180"/>
      <c r="B68" s="180"/>
      <c r="C68" s="180"/>
      <c r="D68" s="180"/>
      <c r="E68" s="180"/>
      <c r="F68" s="180"/>
      <c r="G68" s="180"/>
      <c r="H68" s="180"/>
      <c r="I68" s="180"/>
      <c r="J68" s="180"/>
      <c r="K68" s="180"/>
      <c r="L68" s="180"/>
      <c r="M68" s="180"/>
      <c r="N68" s="180"/>
      <c r="O68" s="180"/>
      <c r="P68" s="180"/>
      <c r="Q68" s="180"/>
    </row>
    <row r="69" spans="1:17" ht="13.5">
      <c r="A69" s="180"/>
      <c r="B69" s="180"/>
      <c r="C69" s="180"/>
      <c r="D69" s="180"/>
      <c r="E69" s="180"/>
      <c r="F69" s="180"/>
      <c r="G69" s="180"/>
      <c r="H69" s="180"/>
      <c r="I69" s="180"/>
      <c r="J69" s="180"/>
      <c r="K69" s="180"/>
      <c r="L69" s="180"/>
      <c r="M69" s="180"/>
      <c r="N69" s="180"/>
      <c r="O69" s="180"/>
      <c r="P69" s="180"/>
      <c r="Q69" s="180"/>
    </row>
    <row r="70" spans="1:17" ht="13.5">
      <c r="A70" s="180"/>
      <c r="B70" s="180"/>
      <c r="C70" s="180"/>
      <c r="D70" s="180"/>
      <c r="E70" s="180"/>
      <c r="F70" s="180"/>
      <c r="G70" s="180"/>
      <c r="H70" s="180"/>
      <c r="I70" s="180"/>
      <c r="J70" s="180"/>
      <c r="K70" s="180"/>
      <c r="L70" s="180"/>
      <c r="M70" s="180"/>
      <c r="N70" s="180"/>
      <c r="O70" s="180"/>
      <c r="P70" s="180"/>
      <c r="Q70" s="180"/>
    </row>
    <row r="71" spans="1:17" ht="13.5">
      <c r="A71" s="180"/>
      <c r="B71" s="180"/>
      <c r="C71" s="180"/>
      <c r="D71" s="180"/>
      <c r="E71" s="180"/>
      <c r="F71" s="180"/>
      <c r="G71" s="180"/>
      <c r="H71" s="180"/>
      <c r="I71" s="180"/>
      <c r="J71" s="180"/>
      <c r="K71" s="180"/>
      <c r="L71" s="180"/>
      <c r="M71" s="180"/>
      <c r="N71" s="180"/>
      <c r="O71" s="180"/>
      <c r="P71" s="180"/>
      <c r="Q71" s="180"/>
    </row>
    <row r="72" spans="1:17" ht="13.5">
      <c r="A72" s="180"/>
      <c r="B72" s="180"/>
      <c r="C72" s="180"/>
      <c r="D72" s="180"/>
      <c r="E72" s="180"/>
      <c r="F72" s="180"/>
      <c r="G72" s="180"/>
      <c r="H72" s="180"/>
      <c r="I72" s="180"/>
      <c r="J72" s="180"/>
      <c r="K72" s="180"/>
      <c r="L72" s="180"/>
      <c r="M72" s="180"/>
      <c r="N72" s="180"/>
      <c r="O72" s="180"/>
      <c r="P72" s="180"/>
      <c r="Q72" s="180"/>
    </row>
    <row r="73" spans="1:17" ht="13.5">
      <c r="A73" s="180"/>
      <c r="B73" s="180"/>
      <c r="C73" s="180"/>
      <c r="D73" s="180"/>
      <c r="E73" s="180"/>
      <c r="F73" s="180"/>
      <c r="G73" s="180"/>
      <c r="H73" s="180"/>
      <c r="I73" s="180"/>
      <c r="J73" s="180"/>
      <c r="K73" s="180"/>
      <c r="L73" s="180"/>
      <c r="M73" s="180"/>
      <c r="N73" s="180"/>
      <c r="O73" s="180"/>
      <c r="P73" s="180"/>
      <c r="Q73" s="180"/>
    </row>
    <row r="74" spans="1:17" ht="13.5">
      <c r="A74" s="180"/>
      <c r="B74" s="180"/>
      <c r="C74" s="180"/>
      <c r="D74" s="180"/>
      <c r="E74" s="180"/>
      <c r="F74" s="180"/>
      <c r="G74" s="180"/>
      <c r="H74" s="180"/>
      <c r="I74" s="180"/>
      <c r="J74" s="180"/>
      <c r="K74" s="180"/>
      <c r="L74" s="180"/>
      <c r="M74" s="180"/>
      <c r="N74" s="180"/>
      <c r="O74" s="180"/>
      <c r="P74" s="180"/>
      <c r="Q74" s="180"/>
    </row>
    <row r="75" spans="1:17" ht="13.5">
      <c r="A75" s="180"/>
      <c r="B75" s="180"/>
      <c r="C75" s="180"/>
      <c r="D75" s="180"/>
      <c r="E75" s="180"/>
      <c r="F75" s="180"/>
      <c r="G75" s="180"/>
      <c r="H75" s="180"/>
      <c r="I75" s="180"/>
      <c r="J75" s="180"/>
      <c r="K75" s="180"/>
      <c r="L75" s="180"/>
      <c r="M75" s="180"/>
      <c r="N75" s="180"/>
      <c r="O75" s="180"/>
      <c r="P75" s="180"/>
      <c r="Q75" s="180"/>
    </row>
    <row r="76" spans="1:17" ht="13.5">
      <c r="A76" s="180"/>
      <c r="B76" s="180"/>
      <c r="C76" s="180"/>
      <c r="D76" s="180"/>
      <c r="E76" s="180"/>
      <c r="F76" s="180"/>
      <c r="G76" s="180"/>
      <c r="H76" s="180"/>
      <c r="I76" s="180"/>
      <c r="J76" s="180"/>
      <c r="K76" s="180"/>
      <c r="L76" s="180"/>
      <c r="M76" s="180"/>
      <c r="N76" s="180"/>
      <c r="O76" s="180"/>
      <c r="P76" s="180"/>
      <c r="Q76" s="180"/>
    </row>
    <row r="77" spans="1:17" ht="13.5">
      <c r="A77" s="180"/>
      <c r="B77" s="180"/>
      <c r="C77" s="180"/>
      <c r="D77" s="180"/>
      <c r="E77" s="180"/>
      <c r="F77" s="180"/>
      <c r="G77" s="180"/>
      <c r="H77" s="180"/>
      <c r="I77" s="180"/>
      <c r="J77" s="180"/>
      <c r="K77" s="180"/>
      <c r="L77" s="180"/>
      <c r="M77" s="180"/>
      <c r="N77" s="180"/>
      <c r="O77" s="180"/>
      <c r="P77" s="180"/>
      <c r="Q77" s="180"/>
    </row>
    <row r="78" spans="1:17" ht="13.5">
      <c r="A78" s="180"/>
      <c r="B78" s="180"/>
      <c r="C78" s="180"/>
      <c r="D78" s="180"/>
      <c r="E78" s="180"/>
      <c r="F78" s="180"/>
      <c r="G78" s="180"/>
      <c r="H78" s="180"/>
      <c r="I78" s="180"/>
      <c r="J78" s="180"/>
      <c r="K78" s="180"/>
      <c r="L78" s="180"/>
      <c r="M78" s="180"/>
      <c r="N78" s="180"/>
      <c r="O78" s="180"/>
      <c r="P78" s="180"/>
      <c r="Q78" s="180"/>
    </row>
  </sheetData>
  <sheetProtection/>
  <mergeCells count="7">
    <mergeCell ref="A19:A21"/>
    <mergeCell ref="A9:A13"/>
    <mergeCell ref="A49:A51"/>
    <mergeCell ref="A34:A36"/>
    <mergeCell ref="A29:A31"/>
    <mergeCell ref="A24:A28"/>
    <mergeCell ref="A14:A16"/>
  </mergeCells>
  <printOptions/>
  <pageMargins left="0.75" right="0.75" top="0.33" bottom="0.49" header="0.2" footer="0.2"/>
  <pageSetup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sheetPr codeName="Sheet8"/>
  <dimension ref="A1:R35"/>
  <sheetViews>
    <sheetView view="pageBreakPreview" zoomScaleSheetLayoutView="100" zoomScalePageLayoutView="0" workbookViewId="0" topLeftCell="A1">
      <pane xSplit="2" ySplit="3" topLeftCell="C4" activePane="bottomRight" state="frozen"/>
      <selection pane="topLeft" activeCell="G17" sqref="G17"/>
      <selection pane="topRight" activeCell="G17" sqref="G17"/>
      <selection pane="bottomLeft" activeCell="G17" sqref="G17"/>
      <selection pane="bottomRight" activeCell="O2" sqref="O2"/>
    </sheetView>
  </sheetViews>
  <sheetFormatPr defaultColWidth="9.00390625" defaultRowHeight="13.5"/>
  <cols>
    <col min="1" max="1" width="13.125" style="170" customWidth="1"/>
    <col min="2" max="2" width="9.00390625" style="170" customWidth="1"/>
    <col min="3" max="16384" width="9.00390625" style="170" customWidth="1"/>
  </cols>
  <sheetData>
    <row r="1" spans="1:18" ht="17.25">
      <c r="A1" s="629"/>
      <c r="B1" s="100" t="s">
        <v>54</v>
      </c>
      <c r="C1" s="100" t="s">
        <v>57</v>
      </c>
      <c r="D1" s="100"/>
      <c r="E1" s="100"/>
      <c r="F1" s="100"/>
      <c r="G1" s="100" t="s">
        <v>206</v>
      </c>
      <c r="H1" s="100"/>
      <c r="I1" s="197"/>
      <c r="J1" s="197"/>
      <c r="K1" s="197"/>
      <c r="L1" s="197"/>
      <c r="M1" s="197"/>
      <c r="N1" s="197"/>
      <c r="O1" s="197"/>
      <c r="P1" s="197"/>
      <c r="Q1" s="197"/>
      <c r="R1" s="197"/>
    </row>
    <row r="2" spans="1:18" ht="14.25" thickBot="1">
      <c r="A2" s="197"/>
      <c r="B2" s="197"/>
      <c r="C2" s="197"/>
      <c r="D2" s="197"/>
      <c r="E2" s="197"/>
      <c r="F2" s="197"/>
      <c r="G2" s="197"/>
      <c r="H2" s="197"/>
      <c r="I2" s="197"/>
      <c r="J2" s="197"/>
      <c r="K2" s="197"/>
      <c r="L2" s="197"/>
      <c r="M2" s="197"/>
      <c r="N2" s="197"/>
      <c r="O2" s="892" t="s">
        <v>0</v>
      </c>
      <c r="P2" s="197"/>
      <c r="Q2" s="197"/>
      <c r="R2" s="197"/>
    </row>
    <row r="3" spans="1:18" ht="18" thickBot="1">
      <c r="A3" s="101"/>
      <c r="B3" s="102" t="s">
        <v>46</v>
      </c>
      <c r="C3" s="103" t="s">
        <v>1</v>
      </c>
      <c r="D3" s="104" t="s">
        <v>2</v>
      </c>
      <c r="E3" s="104" t="s">
        <v>3</v>
      </c>
      <c r="F3" s="104" t="s">
        <v>4</v>
      </c>
      <c r="G3" s="104" t="s">
        <v>5</v>
      </c>
      <c r="H3" s="104" t="s">
        <v>6</v>
      </c>
      <c r="I3" s="104" t="s">
        <v>7</v>
      </c>
      <c r="J3" s="104" t="s">
        <v>8</v>
      </c>
      <c r="K3" s="104" t="s">
        <v>9</v>
      </c>
      <c r="L3" s="104" t="s">
        <v>10</v>
      </c>
      <c r="M3" s="104" t="s">
        <v>11</v>
      </c>
      <c r="N3" s="105" t="s">
        <v>12</v>
      </c>
      <c r="O3" s="106" t="s">
        <v>47</v>
      </c>
      <c r="P3" s="197"/>
      <c r="Q3" s="197"/>
      <c r="R3" s="197"/>
    </row>
    <row r="4" spans="1:18" ht="13.5" customHeight="1" thickTop="1">
      <c r="A4" s="107"/>
      <c r="B4" s="198" t="s">
        <v>49</v>
      </c>
      <c r="C4" s="666">
        <f>IF(C5="","",SUM(C5:C8))</f>
        <v>23</v>
      </c>
      <c r="D4" s="199">
        <f>IF(D5="","",SUM(D5:D8))</f>
        <v>19</v>
      </c>
      <c r="E4" s="199">
        <f aca="true" t="shared" si="0" ref="E4:N4">IF(E5="","",SUM(E5:E8))</f>
        <v>22</v>
      </c>
      <c r="F4" s="199">
        <f t="shared" si="0"/>
        <v>69</v>
      </c>
      <c r="G4" s="199">
        <v>18</v>
      </c>
      <c r="H4" s="199">
        <f t="shared" si="0"/>
        <v>102</v>
      </c>
      <c r="I4" s="199">
        <f t="shared" si="0"/>
        <v>24</v>
      </c>
      <c r="J4" s="199">
        <f t="shared" si="0"/>
        <v>122</v>
      </c>
      <c r="K4" s="199">
        <f t="shared" si="0"/>
        <v>70</v>
      </c>
      <c r="L4" s="199">
        <f t="shared" si="0"/>
        <v>47</v>
      </c>
      <c r="M4" s="199">
        <f t="shared" si="0"/>
        <v>41</v>
      </c>
      <c r="N4" s="199">
        <f t="shared" si="0"/>
        <v>30</v>
      </c>
      <c r="O4" s="183">
        <f aca="true" t="shared" si="1" ref="O4:O10">SUM(C4:N4)</f>
        <v>587</v>
      </c>
      <c r="P4" s="197"/>
      <c r="Q4" s="197"/>
      <c r="R4" s="197"/>
    </row>
    <row r="5" spans="1:18" ht="13.5" customHeight="1">
      <c r="A5" s="108"/>
      <c r="B5" s="200" t="s">
        <v>50</v>
      </c>
      <c r="C5" s="667">
        <v>22</v>
      </c>
      <c r="D5" s="201">
        <v>10</v>
      </c>
      <c r="E5" s="201">
        <v>17</v>
      </c>
      <c r="F5" s="201">
        <v>27</v>
      </c>
      <c r="G5" s="201">
        <v>17</v>
      </c>
      <c r="H5" s="201">
        <v>23</v>
      </c>
      <c r="I5" s="201">
        <v>23</v>
      </c>
      <c r="J5" s="201">
        <v>27</v>
      </c>
      <c r="K5" s="201">
        <v>18</v>
      </c>
      <c r="L5" s="201">
        <v>19</v>
      </c>
      <c r="M5" s="201">
        <v>17</v>
      </c>
      <c r="N5" s="662">
        <v>23</v>
      </c>
      <c r="O5" s="203">
        <f t="shared" si="1"/>
        <v>243</v>
      </c>
      <c r="P5" s="197"/>
      <c r="Q5" s="197"/>
      <c r="R5" s="197"/>
    </row>
    <row r="6" spans="1:18" ht="13.5" customHeight="1">
      <c r="A6" s="109" t="s">
        <v>104</v>
      </c>
      <c r="B6" s="200" t="s">
        <v>51</v>
      </c>
      <c r="C6" s="667">
        <v>0</v>
      </c>
      <c r="D6" s="201">
        <v>4</v>
      </c>
      <c r="E6" s="201">
        <v>0</v>
      </c>
      <c r="F6" s="201">
        <v>37</v>
      </c>
      <c r="G6" s="201">
        <v>1</v>
      </c>
      <c r="H6" s="201">
        <v>73</v>
      </c>
      <c r="I6" s="201">
        <v>0</v>
      </c>
      <c r="J6" s="201">
        <v>86</v>
      </c>
      <c r="K6" s="201">
        <v>13</v>
      </c>
      <c r="L6" s="201">
        <v>25</v>
      </c>
      <c r="M6" s="201">
        <v>20</v>
      </c>
      <c r="N6" s="662">
        <v>0</v>
      </c>
      <c r="O6" s="203">
        <f t="shared" si="1"/>
        <v>259</v>
      </c>
      <c r="P6" s="197"/>
      <c r="Q6" s="197"/>
      <c r="R6" s="197"/>
    </row>
    <row r="7" spans="1:18" ht="13.5" customHeight="1">
      <c r="A7" s="110"/>
      <c r="B7" s="200" t="s">
        <v>79</v>
      </c>
      <c r="C7" s="667">
        <v>0</v>
      </c>
      <c r="D7" s="201">
        <v>0</v>
      </c>
      <c r="E7" s="201">
        <v>0</v>
      </c>
      <c r="F7" s="201">
        <v>0</v>
      </c>
      <c r="G7" s="201">
        <v>0</v>
      </c>
      <c r="H7" s="201">
        <v>0</v>
      </c>
      <c r="I7" s="201">
        <v>0</v>
      </c>
      <c r="J7" s="201">
        <v>1</v>
      </c>
      <c r="K7" s="201">
        <v>36</v>
      </c>
      <c r="L7" s="201">
        <v>0</v>
      </c>
      <c r="M7" s="201">
        <v>1</v>
      </c>
      <c r="N7" s="662">
        <v>0</v>
      </c>
      <c r="O7" s="203">
        <f t="shared" si="1"/>
        <v>38</v>
      </c>
      <c r="P7" s="197"/>
      <c r="Q7" s="197"/>
      <c r="R7" s="197"/>
    </row>
    <row r="8" spans="1:18" ht="13.5" customHeight="1" thickBot="1">
      <c r="A8" s="111"/>
      <c r="B8" s="204" t="s">
        <v>52</v>
      </c>
      <c r="C8" s="668">
        <v>1</v>
      </c>
      <c r="D8" s="205">
        <v>5</v>
      </c>
      <c r="E8" s="205">
        <v>5</v>
      </c>
      <c r="F8" s="205">
        <v>5</v>
      </c>
      <c r="G8" s="205">
        <v>0</v>
      </c>
      <c r="H8" s="205">
        <v>6</v>
      </c>
      <c r="I8" s="205">
        <v>1</v>
      </c>
      <c r="J8" s="205">
        <v>8</v>
      </c>
      <c r="K8" s="205">
        <v>3</v>
      </c>
      <c r="L8" s="205">
        <v>3</v>
      </c>
      <c r="M8" s="205">
        <v>3</v>
      </c>
      <c r="N8" s="205">
        <v>7</v>
      </c>
      <c r="O8" s="189">
        <f t="shared" si="1"/>
        <v>47</v>
      </c>
      <c r="P8" s="197"/>
      <c r="Q8" s="197"/>
      <c r="R8" s="197"/>
    </row>
    <row r="9" spans="1:18" ht="13.5" customHeight="1" thickTop="1">
      <c r="A9" s="906" t="s">
        <v>91</v>
      </c>
      <c r="B9" s="206" t="s">
        <v>49</v>
      </c>
      <c r="C9" s="666">
        <f aca="true" t="shared" si="2" ref="C9:N9">IF(C10="","",SUM(C10:C13))</f>
        <v>4</v>
      </c>
      <c r="D9" s="199">
        <f t="shared" si="2"/>
        <v>11</v>
      </c>
      <c r="E9" s="199">
        <f t="shared" si="2"/>
        <v>5</v>
      </c>
      <c r="F9" s="199">
        <f t="shared" si="2"/>
        <v>12</v>
      </c>
      <c r="G9" s="199">
        <v>12</v>
      </c>
      <c r="H9" s="199">
        <f t="shared" si="2"/>
        <v>18</v>
      </c>
      <c r="I9" s="199">
        <f t="shared" si="2"/>
        <v>26</v>
      </c>
      <c r="J9" s="199">
        <f t="shared" si="2"/>
        <v>7</v>
      </c>
      <c r="K9" s="199">
        <f t="shared" si="2"/>
        <v>11</v>
      </c>
      <c r="L9" s="199">
        <f t="shared" si="2"/>
        <v>5</v>
      </c>
      <c r="M9" s="199">
        <f t="shared" si="2"/>
        <v>10</v>
      </c>
      <c r="N9" s="199">
        <f t="shared" si="2"/>
        <v>6</v>
      </c>
      <c r="O9" s="191">
        <f t="shared" si="1"/>
        <v>127</v>
      </c>
      <c r="P9" s="197"/>
      <c r="Q9" s="197"/>
      <c r="R9" s="197"/>
    </row>
    <row r="10" spans="1:18" ht="13.5" customHeight="1">
      <c r="A10" s="906"/>
      <c r="B10" s="200" t="s">
        <v>50</v>
      </c>
      <c r="C10" s="667">
        <v>4</v>
      </c>
      <c r="D10" s="201">
        <v>8</v>
      </c>
      <c r="E10" s="201">
        <v>5</v>
      </c>
      <c r="F10" s="201">
        <v>9</v>
      </c>
      <c r="G10" s="201">
        <v>6</v>
      </c>
      <c r="H10" s="201">
        <v>8</v>
      </c>
      <c r="I10" s="201">
        <v>8</v>
      </c>
      <c r="J10" s="201">
        <v>6</v>
      </c>
      <c r="K10" s="201">
        <v>10</v>
      </c>
      <c r="L10" s="201">
        <v>5</v>
      </c>
      <c r="M10" s="201">
        <v>8</v>
      </c>
      <c r="N10" s="202">
        <v>6</v>
      </c>
      <c r="O10" s="186">
        <f t="shared" si="1"/>
        <v>83</v>
      </c>
      <c r="P10" s="197"/>
      <c r="Q10" s="197"/>
      <c r="R10" s="197"/>
    </row>
    <row r="11" spans="1:18" ht="13.5" customHeight="1">
      <c r="A11" s="906"/>
      <c r="B11" s="200" t="s">
        <v>51</v>
      </c>
      <c r="C11" s="667">
        <v>0</v>
      </c>
      <c r="D11" s="201">
        <v>3</v>
      </c>
      <c r="E11" s="201">
        <v>0</v>
      </c>
      <c r="F11" s="201">
        <v>0</v>
      </c>
      <c r="G11" s="201">
        <v>0</v>
      </c>
      <c r="H11" s="201">
        <v>10</v>
      </c>
      <c r="I11" s="201">
        <v>18</v>
      </c>
      <c r="J11" s="201">
        <v>0</v>
      </c>
      <c r="K11" s="201">
        <v>0</v>
      </c>
      <c r="L11" s="201">
        <v>0</v>
      </c>
      <c r="M11" s="201">
        <v>2</v>
      </c>
      <c r="N11" s="202">
        <v>0</v>
      </c>
      <c r="O11" s="186">
        <f aca="true" t="shared" si="3" ref="O11:O33">SUM(C11:N11)</f>
        <v>33</v>
      </c>
      <c r="P11" s="197"/>
      <c r="Q11" s="197"/>
      <c r="R11" s="197"/>
    </row>
    <row r="12" spans="1:18" ht="13.5" customHeight="1">
      <c r="A12" s="110"/>
      <c r="B12" s="200" t="s">
        <v>79</v>
      </c>
      <c r="C12" s="667">
        <v>0</v>
      </c>
      <c r="D12" s="201">
        <v>0</v>
      </c>
      <c r="E12" s="201">
        <v>0</v>
      </c>
      <c r="F12" s="201">
        <v>0</v>
      </c>
      <c r="G12" s="201">
        <v>0</v>
      </c>
      <c r="H12" s="201">
        <v>0</v>
      </c>
      <c r="I12" s="201">
        <v>0</v>
      </c>
      <c r="J12" s="201">
        <v>0</v>
      </c>
      <c r="K12" s="201">
        <v>0</v>
      </c>
      <c r="L12" s="201">
        <v>0</v>
      </c>
      <c r="M12" s="201">
        <v>0</v>
      </c>
      <c r="N12" s="202">
        <v>0</v>
      </c>
      <c r="O12" s="186">
        <f t="shared" si="3"/>
        <v>0</v>
      </c>
      <c r="P12" s="197"/>
      <c r="Q12" s="197"/>
      <c r="R12" s="197"/>
    </row>
    <row r="13" spans="1:18" ht="13.5" customHeight="1" thickBot="1">
      <c r="A13" s="111"/>
      <c r="B13" s="204" t="s">
        <v>52</v>
      </c>
      <c r="C13" s="668">
        <v>0</v>
      </c>
      <c r="D13" s="205">
        <v>0</v>
      </c>
      <c r="E13" s="205">
        <v>0</v>
      </c>
      <c r="F13" s="205">
        <v>3</v>
      </c>
      <c r="G13" s="205">
        <v>6</v>
      </c>
      <c r="H13" s="205">
        <v>0</v>
      </c>
      <c r="I13" s="205">
        <v>0</v>
      </c>
      <c r="J13" s="205">
        <v>1</v>
      </c>
      <c r="K13" s="205">
        <v>1</v>
      </c>
      <c r="L13" s="205">
        <v>0</v>
      </c>
      <c r="M13" s="205">
        <v>0</v>
      </c>
      <c r="N13" s="205">
        <v>0</v>
      </c>
      <c r="O13" s="193">
        <f t="shared" si="3"/>
        <v>11</v>
      </c>
      <c r="P13" s="197"/>
      <c r="Q13" s="197"/>
      <c r="R13" s="197"/>
    </row>
    <row r="14" spans="1:18" ht="13.5" customHeight="1" thickTop="1">
      <c r="A14" s="907" t="s">
        <v>133</v>
      </c>
      <c r="B14" s="198" t="s">
        <v>49</v>
      </c>
      <c r="C14" s="666">
        <f aca="true" t="shared" si="4" ref="C14:N14">IF(C15="","",SUM(C15:C18))</f>
        <v>72</v>
      </c>
      <c r="D14" s="199">
        <f t="shared" si="4"/>
        <v>130</v>
      </c>
      <c r="E14" s="199">
        <f t="shared" si="4"/>
        <v>69</v>
      </c>
      <c r="F14" s="199">
        <f t="shared" si="4"/>
        <v>223</v>
      </c>
      <c r="G14" s="199">
        <v>151</v>
      </c>
      <c r="H14" s="199">
        <f t="shared" si="4"/>
        <v>71</v>
      </c>
      <c r="I14" s="199">
        <f t="shared" si="4"/>
        <v>52</v>
      </c>
      <c r="J14" s="199">
        <f t="shared" si="4"/>
        <v>53</v>
      </c>
      <c r="K14" s="199">
        <f t="shared" si="4"/>
        <v>116</v>
      </c>
      <c r="L14" s="199">
        <f t="shared" si="4"/>
        <v>53</v>
      </c>
      <c r="M14" s="199">
        <f t="shared" si="4"/>
        <v>137</v>
      </c>
      <c r="N14" s="199">
        <f t="shared" si="4"/>
        <v>62</v>
      </c>
      <c r="O14" s="194">
        <f t="shared" si="3"/>
        <v>1189</v>
      </c>
      <c r="P14" s="197"/>
      <c r="Q14" s="197"/>
      <c r="R14" s="197"/>
    </row>
    <row r="15" spans="1:18" ht="13.5" customHeight="1">
      <c r="A15" s="908"/>
      <c r="B15" s="200" t="s">
        <v>50</v>
      </c>
      <c r="C15" s="667">
        <v>31</v>
      </c>
      <c r="D15" s="201">
        <v>26</v>
      </c>
      <c r="E15" s="201">
        <v>34</v>
      </c>
      <c r="F15" s="201">
        <v>43</v>
      </c>
      <c r="G15" s="201">
        <v>21</v>
      </c>
      <c r="H15" s="201">
        <v>44</v>
      </c>
      <c r="I15" s="201">
        <v>22</v>
      </c>
      <c r="J15" s="201">
        <v>27</v>
      </c>
      <c r="K15" s="201">
        <v>38</v>
      </c>
      <c r="L15" s="201">
        <v>29</v>
      </c>
      <c r="M15" s="201">
        <v>28</v>
      </c>
      <c r="N15" s="202">
        <v>31</v>
      </c>
      <c r="O15" s="186">
        <f t="shared" si="3"/>
        <v>374</v>
      </c>
      <c r="P15" s="197"/>
      <c r="Q15" s="197"/>
      <c r="R15" s="197"/>
    </row>
    <row r="16" spans="1:18" ht="13.5" customHeight="1">
      <c r="A16" s="908"/>
      <c r="B16" s="200" t="s">
        <v>51</v>
      </c>
      <c r="C16" s="667">
        <v>30</v>
      </c>
      <c r="D16" s="201">
        <v>98</v>
      </c>
      <c r="E16" s="201">
        <v>28</v>
      </c>
      <c r="F16" s="201">
        <v>168</v>
      </c>
      <c r="G16" s="201">
        <v>120</v>
      </c>
      <c r="H16" s="201">
        <v>23</v>
      </c>
      <c r="I16" s="201">
        <v>27</v>
      </c>
      <c r="J16" s="201">
        <v>24</v>
      </c>
      <c r="K16" s="201">
        <v>63</v>
      </c>
      <c r="L16" s="201">
        <v>23</v>
      </c>
      <c r="M16" s="201">
        <v>101</v>
      </c>
      <c r="N16" s="202">
        <v>28</v>
      </c>
      <c r="O16" s="186">
        <f t="shared" si="3"/>
        <v>733</v>
      </c>
      <c r="P16" s="197"/>
      <c r="Q16" s="197"/>
      <c r="R16" s="197"/>
    </row>
    <row r="17" spans="1:18" ht="13.5" customHeight="1">
      <c r="A17" s="908"/>
      <c r="B17" s="200" t="s">
        <v>79</v>
      </c>
      <c r="C17" s="667">
        <v>1</v>
      </c>
      <c r="D17" s="201">
        <v>0</v>
      </c>
      <c r="E17" s="201">
        <v>0</v>
      </c>
      <c r="F17" s="201">
        <v>0</v>
      </c>
      <c r="G17" s="201">
        <v>0</v>
      </c>
      <c r="H17" s="201">
        <v>0</v>
      </c>
      <c r="I17" s="201">
        <v>0</v>
      </c>
      <c r="J17" s="201">
        <v>0</v>
      </c>
      <c r="K17" s="201">
        <v>1</v>
      </c>
      <c r="L17" s="201">
        <v>0</v>
      </c>
      <c r="M17" s="201">
        <v>0</v>
      </c>
      <c r="N17" s="202">
        <v>0</v>
      </c>
      <c r="O17" s="186">
        <f t="shared" si="3"/>
        <v>2</v>
      </c>
      <c r="P17" s="197"/>
      <c r="Q17" s="197"/>
      <c r="R17" s="197"/>
    </row>
    <row r="18" spans="1:18" ht="13.5" customHeight="1" thickBot="1">
      <c r="A18" s="909"/>
      <c r="B18" s="204" t="s">
        <v>52</v>
      </c>
      <c r="C18" s="668">
        <v>10</v>
      </c>
      <c r="D18" s="205">
        <v>6</v>
      </c>
      <c r="E18" s="205">
        <v>7</v>
      </c>
      <c r="F18" s="205">
        <v>12</v>
      </c>
      <c r="G18" s="205">
        <v>10</v>
      </c>
      <c r="H18" s="205">
        <v>4</v>
      </c>
      <c r="I18" s="205">
        <v>3</v>
      </c>
      <c r="J18" s="205">
        <v>2</v>
      </c>
      <c r="K18" s="205">
        <v>14</v>
      </c>
      <c r="L18" s="205">
        <v>1</v>
      </c>
      <c r="M18" s="205">
        <v>8</v>
      </c>
      <c r="N18" s="205">
        <v>3</v>
      </c>
      <c r="O18" s="193">
        <f t="shared" si="3"/>
        <v>80</v>
      </c>
      <c r="P18" s="197"/>
      <c r="Q18" s="197"/>
      <c r="R18" s="197"/>
    </row>
    <row r="19" spans="1:18" ht="13.5" customHeight="1" thickTop="1">
      <c r="A19" s="907" t="s">
        <v>134</v>
      </c>
      <c r="B19" s="198" t="s">
        <v>49</v>
      </c>
      <c r="C19" s="666">
        <f aca="true" t="shared" si="5" ref="C19:N19">IF(C20="","",SUM(C20:C23))</f>
        <v>4</v>
      </c>
      <c r="D19" s="199">
        <f t="shared" si="5"/>
        <v>16</v>
      </c>
      <c r="E19" s="199">
        <f t="shared" si="5"/>
        <v>5</v>
      </c>
      <c r="F19" s="199">
        <f t="shared" si="5"/>
        <v>16</v>
      </c>
      <c r="G19" s="199">
        <v>7</v>
      </c>
      <c r="H19" s="199">
        <f t="shared" si="5"/>
        <v>6</v>
      </c>
      <c r="I19" s="199">
        <f t="shared" si="5"/>
        <v>20</v>
      </c>
      <c r="J19" s="199">
        <f t="shared" si="5"/>
        <v>7</v>
      </c>
      <c r="K19" s="199">
        <f t="shared" si="5"/>
        <v>15</v>
      </c>
      <c r="L19" s="199">
        <f t="shared" si="5"/>
        <v>14</v>
      </c>
      <c r="M19" s="199">
        <f t="shared" si="5"/>
        <v>9</v>
      </c>
      <c r="N19" s="199">
        <f t="shared" si="5"/>
        <v>11</v>
      </c>
      <c r="O19" s="194">
        <f t="shared" si="3"/>
        <v>130</v>
      </c>
      <c r="P19" s="197"/>
      <c r="Q19" s="197"/>
      <c r="R19" s="197"/>
    </row>
    <row r="20" spans="1:18" ht="13.5" customHeight="1">
      <c r="A20" s="908"/>
      <c r="B20" s="200" t="s">
        <v>50</v>
      </c>
      <c r="C20" s="667">
        <v>4</v>
      </c>
      <c r="D20" s="201">
        <v>16</v>
      </c>
      <c r="E20" s="201">
        <v>5</v>
      </c>
      <c r="F20" s="201">
        <v>9</v>
      </c>
      <c r="G20" s="201">
        <v>7</v>
      </c>
      <c r="H20" s="201">
        <v>6</v>
      </c>
      <c r="I20" s="201">
        <v>11</v>
      </c>
      <c r="J20" s="201">
        <v>7</v>
      </c>
      <c r="K20" s="201">
        <v>11</v>
      </c>
      <c r="L20" s="201">
        <v>10</v>
      </c>
      <c r="M20" s="201">
        <v>3</v>
      </c>
      <c r="N20" s="202">
        <v>11</v>
      </c>
      <c r="O20" s="186">
        <f t="shared" si="3"/>
        <v>100</v>
      </c>
      <c r="P20" s="197"/>
      <c r="Q20" s="197"/>
      <c r="R20" s="197"/>
    </row>
    <row r="21" spans="1:18" ht="13.5" customHeight="1">
      <c r="A21" s="908"/>
      <c r="B21" s="200" t="s">
        <v>51</v>
      </c>
      <c r="C21" s="667">
        <v>0</v>
      </c>
      <c r="D21" s="201">
        <v>0</v>
      </c>
      <c r="E21" s="201">
        <v>0</v>
      </c>
      <c r="F21" s="201">
        <v>7</v>
      </c>
      <c r="G21" s="201">
        <v>0</v>
      </c>
      <c r="H21" s="201">
        <v>0</v>
      </c>
      <c r="I21" s="201">
        <v>9</v>
      </c>
      <c r="J21" s="201">
        <v>0</v>
      </c>
      <c r="K21" s="201">
        <v>4</v>
      </c>
      <c r="L21" s="201">
        <v>4</v>
      </c>
      <c r="M21" s="201">
        <v>6</v>
      </c>
      <c r="N21" s="202">
        <v>0</v>
      </c>
      <c r="O21" s="186">
        <f t="shared" si="3"/>
        <v>30</v>
      </c>
      <c r="P21" s="197"/>
      <c r="Q21" s="197"/>
      <c r="R21" s="197"/>
    </row>
    <row r="22" spans="1:18" ht="13.5" customHeight="1">
      <c r="A22" s="908"/>
      <c r="B22" s="200" t="s">
        <v>79</v>
      </c>
      <c r="C22" s="667">
        <v>0</v>
      </c>
      <c r="D22" s="201">
        <v>0</v>
      </c>
      <c r="E22" s="201">
        <v>0</v>
      </c>
      <c r="F22" s="201">
        <v>0</v>
      </c>
      <c r="G22" s="201">
        <v>0</v>
      </c>
      <c r="H22" s="201">
        <v>0</v>
      </c>
      <c r="I22" s="201">
        <v>0</v>
      </c>
      <c r="J22" s="201">
        <v>0</v>
      </c>
      <c r="K22" s="201">
        <v>0</v>
      </c>
      <c r="L22" s="201">
        <v>0</v>
      </c>
      <c r="M22" s="201">
        <v>0</v>
      </c>
      <c r="N22" s="202">
        <v>0</v>
      </c>
      <c r="O22" s="186">
        <f t="shared" si="3"/>
        <v>0</v>
      </c>
      <c r="P22" s="197"/>
      <c r="Q22" s="197"/>
      <c r="R22" s="197"/>
    </row>
    <row r="23" spans="1:18" ht="13.5" customHeight="1" thickBot="1">
      <c r="A23" s="909"/>
      <c r="B23" s="204" t="s">
        <v>52</v>
      </c>
      <c r="C23" s="668">
        <v>0</v>
      </c>
      <c r="D23" s="205">
        <v>0</v>
      </c>
      <c r="E23" s="205">
        <v>0</v>
      </c>
      <c r="F23" s="205">
        <v>0</v>
      </c>
      <c r="G23" s="205">
        <v>0</v>
      </c>
      <c r="H23" s="205">
        <v>0</v>
      </c>
      <c r="I23" s="205">
        <v>0</v>
      </c>
      <c r="J23" s="205">
        <v>0</v>
      </c>
      <c r="K23" s="205">
        <v>0</v>
      </c>
      <c r="L23" s="205">
        <v>0</v>
      </c>
      <c r="M23" s="205">
        <v>0</v>
      </c>
      <c r="N23" s="205">
        <v>0</v>
      </c>
      <c r="O23" s="189">
        <f t="shared" si="3"/>
        <v>0</v>
      </c>
      <c r="P23" s="197"/>
      <c r="Q23" s="197"/>
      <c r="R23" s="197"/>
    </row>
    <row r="24" spans="1:18" ht="13.5" customHeight="1" thickTop="1">
      <c r="A24" s="907" t="s">
        <v>135</v>
      </c>
      <c r="B24" s="198" t="s">
        <v>49</v>
      </c>
      <c r="C24" s="666">
        <f aca="true" t="shared" si="6" ref="C24:N24">IF(C25="","",SUM(C25:C28))</f>
        <v>7</v>
      </c>
      <c r="D24" s="199">
        <f t="shared" si="6"/>
        <v>9</v>
      </c>
      <c r="E24" s="199">
        <f t="shared" si="6"/>
        <v>14</v>
      </c>
      <c r="F24" s="199">
        <f t="shared" si="6"/>
        <v>14</v>
      </c>
      <c r="G24" s="199">
        <v>6</v>
      </c>
      <c r="H24" s="199">
        <f t="shared" si="6"/>
        <v>15</v>
      </c>
      <c r="I24" s="199">
        <f t="shared" si="6"/>
        <v>10</v>
      </c>
      <c r="J24" s="199">
        <f t="shared" si="6"/>
        <v>15</v>
      </c>
      <c r="K24" s="199">
        <f t="shared" si="6"/>
        <v>22</v>
      </c>
      <c r="L24" s="199">
        <f t="shared" si="6"/>
        <v>16</v>
      </c>
      <c r="M24" s="199">
        <f t="shared" si="6"/>
        <v>5</v>
      </c>
      <c r="N24" s="199">
        <f t="shared" si="6"/>
        <v>15</v>
      </c>
      <c r="O24" s="194">
        <f t="shared" si="3"/>
        <v>148</v>
      </c>
      <c r="P24" s="197"/>
      <c r="Q24" s="197"/>
      <c r="R24" s="197"/>
    </row>
    <row r="25" spans="1:18" ht="13.5" customHeight="1">
      <c r="A25" s="908"/>
      <c r="B25" s="200" t="s">
        <v>50</v>
      </c>
      <c r="C25" s="667">
        <v>6</v>
      </c>
      <c r="D25" s="201">
        <v>8</v>
      </c>
      <c r="E25" s="201">
        <v>13</v>
      </c>
      <c r="F25" s="201">
        <v>14</v>
      </c>
      <c r="G25" s="201">
        <v>5</v>
      </c>
      <c r="H25" s="201">
        <v>13</v>
      </c>
      <c r="I25" s="201">
        <v>9</v>
      </c>
      <c r="J25" s="201">
        <v>15</v>
      </c>
      <c r="K25" s="201">
        <v>10</v>
      </c>
      <c r="L25" s="201">
        <v>15</v>
      </c>
      <c r="M25" s="201">
        <v>4</v>
      </c>
      <c r="N25" s="202">
        <v>13</v>
      </c>
      <c r="O25" s="186">
        <f t="shared" si="3"/>
        <v>125</v>
      </c>
      <c r="P25" s="197"/>
      <c r="Q25" s="197"/>
      <c r="R25" s="197"/>
    </row>
    <row r="26" spans="1:18" ht="13.5" customHeight="1">
      <c r="A26" s="908"/>
      <c r="B26" s="200" t="s">
        <v>51</v>
      </c>
      <c r="C26" s="173">
        <v>1</v>
      </c>
      <c r="D26" s="201">
        <v>1</v>
      </c>
      <c r="E26" s="201">
        <v>0</v>
      </c>
      <c r="F26" s="201">
        <v>0</v>
      </c>
      <c r="G26" s="201">
        <v>0</v>
      </c>
      <c r="H26" s="201">
        <v>0</v>
      </c>
      <c r="I26" s="201">
        <v>0</v>
      </c>
      <c r="J26" s="201">
        <v>0</v>
      </c>
      <c r="K26" s="201">
        <v>12</v>
      </c>
      <c r="L26" s="201">
        <v>0</v>
      </c>
      <c r="M26" s="201">
        <v>0</v>
      </c>
      <c r="N26" s="202">
        <v>2</v>
      </c>
      <c r="O26" s="186">
        <f t="shared" si="3"/>
        <v>16</v>
      </c>
      <c r="P26" s="197"/>
      <c r="Q26" s="197"/>
      <c r="R26" s="207"/>
    </row>
    <row r="27" spans="1:18" ht="13.5" customHeight="1">
      <c r="A27" s="908"/>
      <c r="B27" s="200" t="s">
        <v>79</v>
      </c>
      <c r="C27" s="173">
        <v>0</v>
      </c>
      <c r="D27" s="201">
        <v>0</v>
      </c>
      <c r="E27" s="201">
        <v>0</v>
      </c>
      <c r="F27" s="201">
        <v>0</v>
      </c>
      <c r="G27" s="201">
        <v>0</v>
      </c>
      <c r="H27" s="201">
        <v>0</v>
      </c>
      <c r="I27" s="201">
        <v>0</v>
      </c>
      <c r="J27" s="201">
        <v>0</v>
      </c>
      <c r="K27" s="201">
        <v>0</v>
      </c>
      <c r="L27" s="201">
        <v>0</v>
      </c>
      <c r="M27" s="201">
        <v>0</v>
      </c>
      <c r="N27" s="202">
        <v>0</v>
      </c>
      <c r="O27" s="186">
        <f t="shared" si="3"/>
        <v>0</v>
      </c>
      <c r="P27" s="197"/>
      <c r="Q27" s="197"/>
      <c r="R27" s="197"/>
    </row>
    <row r="28" spans="1:18" ht="13.5" customHeight="1" thickBot="1">
      <c r="A28" s="909"/>
      <c r="B28" s="204" t="s">
        <v>52</v>
      </c>
      <c r="C28" s="175">
        <v>0</v>
      </c>
      <c r="D28" s="205">
        <v>0</v>
      </c>
      <c r="E28" s="205">
        <v>1</v>
      </c>
      <c r="F28" s="205">
        <v>0</v>
      </c>
      <c r="G28" s="205">
        <v>1</v>
      </c>
      <c r="H28" s="205">
        <v>2</v>
      </c>
      <c r="I28" s="205">
        <v>1</v>
      </c>
      <c r="J28" s="205">
        <v>0</v>
      </c>
      <c r="K28" s="205">
        <v>0</v>
      </c>
      <c r="L28" s="205">
        <v>1</v>
      </c>
      <c r="M28" s="205">
        <v>1</v>
      </c>
      <c r="N28" s="205">
        <v>0</v>
      </c>
      <c r="O28" s="193">
        <f t="shared" si="3"/>
        <v>7</v>
      </c>
      <c r="P28" s="197"/>
      <c r="Q28" s="197"/>
      <c r="R28" s="197"/>
    </row>
    <row r="29" spans="1:18" ht="13.5" customHeight="1" thickTop="1">
      <c r="A29" s="906" t="s">
        <v>47</v>
      </c>
      <c r="B29" s="206" t="s">
        <v>49</v>
      </c>
      <c r="C29" s="167">
        <f>IF(C4="","",C19+C14+C9+C4+C24)</f>
        <v>110</v>
      </c>
      <c r="D29" s="199">
        <f aca="true" t="shared" si="7" ref="D29:N29">IF(D4="","",D19+D14+D9+D4+D24)</f>
        <v>185</v>
      </c>
      <c r="E29" s="199">
        <f t="shared" si="7"/>
        <v>115</v>
      </c>
      <c r="F29" s="199">
        <f t="shared" si="7"/>
        <v>334</v>
      </c>
      <c r="G29" s="199">
        <f t="shared" si="7"/>
        <v>194</v>
      </c>
      <c r="H29" s="199">
        <f t="shared" si="7"/>
        <v>212</v>
      </c>
      <c r="I29" s="199">
        <f t="shared" si="7"/>
        <v>132</v>
      </c>
      <c r="J29" s="199">
        <f t="shared" si="7"/>
        <v>204</v>
      </c>
      <c r="K29" s="199">
        <f t="shared" si="7"/>
        <v>234</v>
      </c>
      <c r="L29" s="199">
        <f t="shared" si="7"/>
        <v>135</v>
      </c>
      <c r="M29" s="199">
        <f t="shared" si="7"/>
        <v>202</v>
      </c>
      <c r="N29" s="878">
        <f t="shared" si="7"/>
        <v>124</v>
      </c>
      <c r="O29" s="208">
        <f>SUM(C29:N29)</f>
        <v>2181</v>
      </c>
      <c r="P29" s="197"/>
      <c r="Q29" s="197"/>
      <c r="R29" s="197"/>
    </row>
    <row r="30" spans="1:18" ht="13.5" customHeight="1">
      <c r="A30" s="906"/>
      <c r="B30" s="200" t="s">
        <v>50</v>
      </c>
      <c r="C30" s="474">
        <f aca="true" t="shared" si="8" ref="C30:N30">IF(C5="","",C20+C15+C10+C5+C25)</f>
        <v>67</v>
      </c>
      <c r="D30" s="201">
        <f t="shared" si="8"/>
        <v>68</v>
      </c>
      <c r="E30" s="201">
        <f t="shared" si="8"/>
        <v>74</v>
      </c>
      <c r="F30" s="201">
        <f t="shared" si="8"/>
        <v>102</v>
      </c>
      <c r="G30" s="201">
        <f t="shared" si="8"/>
        <v>56</v>
      </c>
      <c r="H30" s="201">
        <f t="shared" si="8"/>
        <v>94</v>
      </c>
      <c r="I30" s="201">
        <f t="shared" si="8"/>
        <v>73</v>
      </c>
      <c r="J30" s="201">
        <f t="shared" si="8"/>
        <v>82</v>
      </c>
      <c r="K30" s="201">
        <f t="shared" si="8"/>
        <v>87</v>
      </c>
      <c r="L30" s="201">
        <f t="shared" si="8"/>
        <v>78</v>
      </c>
      <c r="M30" s="201">
        <f t="shared" si="8"/>
        <v>60</v>
      </c>
      <c r="N30" s="202">
        <f t="shared" si="8"/>
        <v>84</v>
      </c>
      <c r="O30" s="209">
        <f t="shared" si="3"/>
        <v>925</v>
      </c>
      <c r="P30" s="197"/>
      <c r="Q30" s="197"/>
      <c r="R30" s="197"/>
    </row>
    <row r="31" spans="1:18" ht="13.5" customHeight="1">
      <c r="A31" s="906"/>
      <c r="B31" s="200" t="s">
        <v>51</v>
      </c>
      <c r="C31" s="474">
        <f aca="true" t="shared" si="9" ref="C31:N31">IF(C6="","",C21+C16+C11+C6+C26)</f>
        <v>31</v>
      </c>
      <c r="D31" s="201">
        <f t="shared" si="9"/>
        <v>106</v>
      </c>
      <c r="E31" s="201">
        <f t="shared" si="9"/>
        <v>28</v>
      </c>
      <c r="F31" s="201">
        <f t="shared" si="9"/>
        <v>212</v>
      </c>
      <c r="G31" s="201">
        <f t="shared" si="9"/>
        <v>121</v>
      </c>
      <c r="H31" s="201">
        <f t="shared" si="9"/>
        <v>106</v>
      </c>
      <c r="I31" s="201">
        <f t="shared" si="9"/>
        <v>54</v>
      </c>
      <c r="J31" s="201">
        <f t="shared" si="9"/>
        <v>110</v>
      </c>
      <c r="K31" s="201">
        <f t="shared" si="9"/>
        <v>92</v>
      </c>
      <c r="L31" s="201">
        <f t="shared" si="9"/>
        <v>52</v>
      </c>
      <c r="M31" s="201">
        <f t="shared" si="9"/>
        <v>129</v>
      </c>
      <c r="N31" s="202">
        <f t="shared" si="9"/>
        <v>30</v>
      </c>
      <c r="O31" s="209">
        <f t="shared" si="3"/>
        <v>1071</v>
      </c>
      <c r="P31" s="197"/>
      <c r="Q31" s="197"/>
      <c r="R31" s="197"/>
    </row>
    <row r="32" spans="1:18" ht="13.5" customHeight="1">
      <c r="A32" s="110"/>
      <c r="B32" s="200" t="s">
        <v>79</v>
      </c>
      <c r="C32" s="474">
        <f aca="true" t="shared" si="10" ref="C32:N32">IF(C7="","",C22+C17+C12+C7+C27)</f>
        <v>1</v>
      </c>
      <c r="D32" s="201">
        <f t="shared" si="10"/>
        <v>0</v>
      </c>
      <c r="E32" s="201">
        <f t="shared" si="10"/>
        <v>0</v>
      </c>
      <c r="F32" s="201">
        <f t="shared" si="10"/>
        <v>0</v>
      </c>
      <c r="G32" s="201">
        <f t="shared" si="10"/>
        <v>0</v>
      </c>
      <c r="H32" s="201">
        <f t="shared" si="10"/>
        <v>0</v>
      </c>
      <c r="I32" s="201">
        <f t="shared" si="10"/>
        <v>0</v>
      </c>
      <c r="J32" s="201">
        <f t="shared" si="10"/>
        <v>1</v>
      </c>
      <c r="K32" s="201">
        <f t="shared" si="10"/>
        <v>37</v>
      </c>
      <c r="L32" s="201">
        <f t="shared" si="10"/>
        <v>0</v>
      </c>
      <c r="M32" s="201">
        <f t="shared" si="10"/>
        <v>1</v>
      </c>
      <c r="N32" s="202">
        <f t="shared" si="10"/>
        <v>0</v>
      </c>
      <c r="O32" s="209">
        <f t="shared" si="3"/>
        <v>40</v>
      </c>
      <c r="P32" s="197"/>
      <c r="Q32" s="197"/>
      <c r="R32" s="197"/>
    </row>
    <row r="33" spans="1:18" ht="13.5" customHeight="1" thickBot="1">
      <c r="A33" s="112"/>
      <c r="B33" s="210" t="s">
        <v>52</v>
      </c>
      <c r="C33" s="475">
        <f aca="true" t="shared" si="11" ref="C33:N33">IF(C8="","",C23+C18+C13+C8+C28)</f>
        <v>11</v>
      </c>
      <c r="D33" s="879">
        <f t="shared" si="11"/>
        <v>11</v>
      </c>
      <c r="E33" s="879">
        <f t="shared" si="11"/>
        <v>13</v>
      </c>
      <c r="F33" s="879">
        <f t="shared" si="11"/>
        <v>20</v>
      </c>
      <c r="G33" s="879">
        <f t="shared" si="11"/>
        <v>17</v>
      </c>
      <c r="H33" s="879">
        <f t="shared" si="11"/>
        <v>12</v>
      </c>
      <c r="I33" s="879">
        <f t="shared" si="11"/>
        <v>5</v>
      </c>
      <c r="J33" s="879">
        <f t="shared" si="11"/>
        <v>11</v>
      </c>
      <c r="K33" s="879">
        <f t="shared" si="11"/>
        <v>18</v>
      </c>
      <c r="L33" s="879">
        <f t="shared" si="11"/>
        <v>5</v>
      </c>
      <c r="M33" s="879">
        <f t="shared" si="11"/>
        <v>12</v>
      </c>
      <c r="N33" s="476">
        <f t="shared" si="11"/>
        <v>10</v>
      </c>
      <c r="O33" s="211">
        <f t="shared" si="3"/>
        <v>145</v>
      </c>
      <c r="P33" s="197"/>
      <c r="Q33" s="197"/>
      <c r="R33" s="197"/>
    </row>
    <row r="34" spans="1:18" ht="13.5" customHeight="1">
      <c r="A34" s="615"/>
      <c r="B34" s="197"/>
      <c r="C34" s="212"/>
      <c r="D34" s="197"/>
      <c r="E34" s="197"/>
      <c r="F34" s="197"/>
      <c r="G34" s="197"/>
      <c r="H34" s="197"/>
      <c r="I34" s="197"/>
      <c r="J34" s="197"/>
      <c r="K34" s="197"/>
      <c r="L34" s="197"/>
      <c r="M34" s="197"/>
      <c r="N34" s="197"/>
      <c r="O34" s="624" t="s">
        <v>161</v>
      </c>
      <c r="P34" s="197"/>
      <c r="Q34" s="197"/>
      <c r="R34" s="197"/>
    </row>
    <row r="35" ht="13.5">
      <c r="B35" s="170" t="s">
        <v>160</v>
      </c>
    </row>
    <row r="36" ht="13.5"/>
  </sheetData>
  <sheetProtection/>
  <mergeCells count="5">
    <mergeCell ref="A29:A31"/>
    <mergeCell ref="A9:A11"/>
    <mergeCell ref="A14:A18"/>
    <mergeCell ref="A19:A23"/>
    <mergeCell ref="A24:A28"/>
  </mergeCells>
  <printOptions/>
  <pageMargins left="0.75" right="0.75" top="0.33" bottom="0.49" header="0.2" footer="0.2"/>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view="pageBreakPreview" zoomScaleSheetLayoutView="100" zoomScalePageLayoutView="0" workbookViewId="0" topLeftCell="A1">
      <pane xSplit="2" ySplit="3" topLeftCell="C58" activePane="bottomRight" state="frozen"/>
      <selection pane="topLeft" activeCell="G17" sqref="G17"/>
      <selection pane="topRight" activeCell="G17" sqref="G17"/>
      <selection pane="bottomLeft" activeCell="G17" sqref="G17"/>
      <selection pane="bottomRight" activeCell="O2" sqref="O2"/>
    </sheetView>
  </sheetViews>
  <sheetFormatPr defaultColWidth="9.00390625" defaultRowHeight="13.5"/>
  <cols>
    <col min="1" max="1" width="13.125" style="170" customWidth="1"/>
    <col min="2" max="16384" width="9.00390625" style="170" customWidth="1"/>
  </cols>
  <sheetData>
    <row r="1" spans="1:15" ht="17.25">
      <c r="A1" s="628"/>
      <c r="B1" s="113" t="s">
        <v>55</v>
      </c>
      <c r="C1" s="58" t="s">
        <v>57</v>
      </c>
      <c r="D1" s="58"/>
      <c r="E1" s="58"/>
      <c r="F1" s="58"/>
      <c r="G1" s="58" t="s">
        <v>204</v>
      </c>
      <c r="H1" s="58"/>
      <c r="I1" s="179"/>
      <c r="J1" s="179"/>
      <c r="K1" s="179"/>
      <c r="L1" s="179"/>
      <c r="M1" s="179"/>
      <c r="N1" s="179"/>
      <c r="O1" s="179"/>
    </row>
    <row r="2" spans="1:15" ht="14.25" thickBot="1">
      <c r="A2" s="213"/>
      <c r="B2" s="213"/>
      <c r="C2" s="179"/>
      <c r="D2" s="179"/>
      <c r="E2" s="179"/>
      <c r="F2" s="179"/>
      <c r="G2" s="179"/>
      <c r="H2" s="179"/>
      <c r="I2" s="179"/>
      <c r="J2" s="179"/>
      <c r="K2" s="179"/>
      <c r="L2" s="179"/>
      <c r="M2" s="179"/>
      <c r="N2" s="179"/>
      <c r="O2" s="891" t="s">
        <v>0</v>
      </c>
    </row>
    <row r="3" spans="1:15" ht="18" thickBot="1">
      <c r="A3" s="114" t="s">
        <v>45</v>
      </c>
      <c r="B3" s="168" t="s">
        <v>46</v>
      </c>
      <c r="C3" s="115" t="s">
        <v>1</v>
      </c>
      <c r="D3" s="116" t="s">
        <v>2</v>
      </c>
      <c r="E3" s="116" t="s">
        <v>3</v>
      </c>
      <c r="F3" s="116" t="s">
        <v>4</v>
      </c>
      <c r="G3" s="116" t="s">
        <v>5</v>
      </c>
      <c r="H3" s="116" t="s">
        <v>6</v>
      </c>
      <c r="I3" s="116" t="s">
        <v>7</v>
      </c>
      <c r="J3" s="116" t="s">
        <v>8</v>
      </c>
      <c r="K3" s="116" t="s">
        <v>9</v>
      </c>
      <c r="L3" s="116" t="s">
        <v>10</v>
      </c>
      <c r="M3" s="116" t="s">
        <v>11</v>
      </c>
      <c r="N3" s="117" t="s">
        <v>12</v>
      </c>
      <c r="O3" s="143" t="s">
        <v>47</v>
      </c>
    </row>
    <row r="4" spans="1:15" ht="13.5" customHeight="1" thickTop="1">
      <c r="A4" s="118"/>
      <c r="B4" s="214" t="s">
        <v>49</v>
      </c>
      <c r="C4" s="669">
        <f>IF(C5="","",SUM(C5:C8))</f>
        <v>100</v>
      </c>
      <c r="D4" s="530">
        <f>IF(D5="","",SUM(D5:D8))</f>
        <v>93</v>
      </c>
      <c r="E4" s="530">
        <f aca="true" t="shared" si="0" ref="E4:N4">IF(E5="","",SUM(E5:E8))</f>
        <v>56</v>
      </c>
      <c r="F4" s="530">
        <f t="shared" si="0"/>
        <v>162</v>
      </c>
      <c r="G4" s="530">
        <v>61</v>
      </c>
      <c r="H4" s="530">
        <f t="shared" si="0"/>
        <v>88</v>
      </c>
      <c r="I4" s="530">
        <f t="shared" si="0"/>
        <v>104</v>
      </c>
      <c r="J4" s="530">
        <f t="shared" si="0"/>
        <v>49</v>
      </c>
      <c r="K4" s="530">
        <f t="shared" si="0"/>
        <v>89</v>
      </c>
      <c r="L4" s="530">
        <f t="shared" si="0"/>
        <v>29</v>
      </c>
      <c r="M4" s="530">
        <f t="shared" si="0"/>
        <v>70</v>
      </c>
      <c r="N4" s="530">
        <f t="shared" si="0"/>
        <v>69</v>
      </c>
      <c r="O4" s="551">
        <f>SUM(C4:N4)</f>
        <v>970</v>
      </c>
    </row>
    <row r="5" spans="1:15" ht="13.5" customHeight="1">
      <c r="A5" s="119"/>
      <c r="B5" s="215" t="s">
        <v>50</v>
      </c>
      <c r="C5" s="664">
        <v>25</v>
      </c>
      <c r="D5" s="532">
        <v>30</v>
      </c>
      <c r="E5" s="532">
        <v>24</v>
      </c>
      <c r="F5" s="527">
        <v>33</v>
      </c>
      <c r="G5" s="532">
        <v>36</v>
      </c>
      <c r="H5" s="532">
        <v>33</v>
      </c>
      <c r="I5" s="532">
        <v>25</v>
      </c>
      <c r="J5" s="532">
        <v>30</v>
      </c>
      <c r="K5" s="532">
        <v>36</v>
      </c>
      <c r="L5" s="532">
        <v>18</v>
      </c>
      <c r="M5" s="532">
        <v>24</v>
      </c>
      <c r="N5" s="547">
        <v>20</v>
      </c>
      <c r="O5" s="552">
        <f aca="true" t="shared" si="1" ref="O5:O68">SUM(C5:N5)</f>
        <v>334</v>
      </c>
    </row>
    <row r="6" spans="1:15" ht="13.5" customHeight="1">
      <c r="A6" s="86" t="s">
        <v>121</v>
      </c>
      <c r="B6" s="215" t="s">
        <v>51</v>
      </c>
      <c r="C6" s="664">
        <v>65</v>
      </c>
      <c r="D6" s="532">
        <v>54</v>
      </c>
      <c r="E6" s="532">
        <v>28</v>
      </c>
      <c r="F6" s="527">
        <v>10</v>
      </c>
      <c r="G6" s="532">
        <v>20</v>
      </c>
      <c r="H6" s="532">
        <v>30</v>
      </c>
      <c r="I6" s="532">
        <v>52</v>
      </c>
      <c r="J6" s="532">
        <v>9</v>
      </c>
      <c r="K6" s="532">
        <v>31</v>
      </c>
      <c r="L6" s="532">
        <v>0</v>
      </c>
      <c r="M6" s="532">
        <v>33</v>
      </c>
      <c r="N6" s="547">
        <v>30</v>
      </c>
      <c r="O6" s="552">
        <f t="shared" si="1"/>
        <v>362</v>
      </c>
    </row>
    <row r="7" spans="1:15" ht="13.5" customHeight="1">
      <c r="A7" s="120"/>
      <c r="B7" s="215" t="s">
        <v>79</v>
      </c>
      <c r="C7" s="664">
        <v>0</v>
      </c>
      <c r="D7" s="532">
        <v>0</v>
      </c>
      <c r="E7" s="532">
        <v>0</v>
      </c>
      <c r="F7" s="527">
        <v>36</v>
      </c>
      <c r="G7" s="532">
        <v>0</v>
      </c>
      <c r="H7" s="532">
        <v>0</v>
      </c>
      <c r="I7" s="532">
        <v>0</v>
      </c>
      <c r="J7" s="532">
        <v>0</v>
      </c>
      <c r="K7" s="532">
        <v>0</v>
      </c>
      <c r="L7" s="532">
        <v>0</v>
      </c>
      <c r="M7" s="532">
        <v>0</v>
      </c>
      <c r="N7" s="547">
        <v>0</v>
      </c>
      <c r="O7" s="552">
        <f t="shared" si="1"/>
        <v>36</v>
      </c>
    </row>
    <row r="8" spans="1:15" ht="13.5" customHeight="1" thickBot="1">
      <c r="A8" s="121"/>
      <c r="B8" s="216" t="s">
        <v>52</v>
      </c>
      <c r="C8" s="670">
        <v>10</v>
      </c>
      <c r="D8" s="535">
        <v>9</v>
      </c>
      <c r="E8" s="535">
        <v>4</v>
      </c>
      <c r="F8" s="528">
        <v>83</v>
      </c>
      <c r="G8" s="535">
        <v>5</v>
      </c>
      <c r="H8" s="535">
        <v>25</v>
      </c>
      <c r="I8" s="535">
        <v>27</v>
      </c>
      <c r="J8" s="535">
        <v>10</v>
      </c>
      <c r="K8" s="535">
        <v>22</v>
      </c>
      <c r="L8" s="535">
        <v>11</v>
      </c>
      <c r="M8" s="535">
        <v>13</v>
      </c>
      <c r="N8" s="548">
        <v>19</v>
      </c>
      <c r="O8" s="554">
        <f t="shared" si="1"/>
        <v>238</v>
      </c>
    </row>
    <row r="9" spans="1:15" ht="13.5" customHeight="1" thickTop="1">
      <c r="A9" s="912" t="s">
        <v>149</v>
      </c>
      <c r="B9" s="219" t="s">
        <v>49</v>
      </c>
      <c r="C9" s="671">
        <f>IF(C10="","",SUM(C10:C13))</f>
        <v>49</v>
      </c>
      <c r="D9" s="530">
        <f>IF(D10="","",SUM(D10:D13))</f>
        <v>40</v>
      </c>
      <c r="E9" s="530">
        <f aca="true" t="shared" si="2" ref="E9:N9">IF(E10="","",SUM(E10:E13))</f>
        <v>44</v>
      </c>
      <c r="F9" s="530">
        <f t="shared" si="2"/>
        <v>37</v>
      </c>
      <c r="G9" s="530">
        <v>37</v>
      </c>
      <c r="H9" s="530">
        <f t="shared" si="2"/>
        <v>26</v>
      </c>
      <c r="I9" s="530">
        <f t="shared" si="2"/>
        <v>21</v>
      </c>
      <c r="J9" s="530">
        <f t="shared" si="2"/>
        <v>29</v>
      </c>
      <c r="K9" s="530">
        <f t="shared" si="2"/>
        <v>21</v>
      </c>
      <c r="L9" s="530">
        <f t="shared" si="2"/>
        <v>21</v>
      </c>
      <c r="M9" s="530">
        <f t="shared" si="2"/>
        <v>30</v>
      </c>
      <c r="N9" s="530">
        <f t="shared" si="2"/>
        <v>37</v>
      </c>
      <c r="O9" s="555">
        <f t="shared" si="1"/>
        <v>392</v>
      </c>
    </row>
    <row r="10" spans="1:15" ht="13.5" customHeight="1">
      <c r="A10" s="913"/>
      <c r="B10" s="215" t="s">
        <v>50</v>
      </c>
      <c r="C10" s="664">
        <v>26</v>
      </c>
      <c r="D10" s="532">
        <v>9</v>
      </c>
      <c r="E10" s="532">
        <v>14</v>
      </c>
      <c r="F10" s="527">
        <v>28</v>
      </c>
      <c r="G10" s="532">
        <v>19</v>
      </c>
      <c r="H10" s="532">
        <v>9</v>
      </c>
      <c r="I10" s="532">
        <v>15</v>
      </c>
      <c r="J10" s="532">
        <v>17</v>
      </c>
      <c r="K10" s="532">
        <v>15</v>
      </c>
      <c r="L10" s="532">
        <v>17</v>
      </c>
      <c r="M10" s="532">
        <v>13</v>
      </c>
      <c r="N10" s="547">
        <v>9</v>
      </c>
      <c r="O10" s="552">
        <f t="shared" si="1"/>
        <v>191</v>
      </c>
    </row>
    <row r="11" spans="1:15" ht="13.5" customHeight="1">
      <c r="A11" s="913"/>
      <c r="B11" s="215" t="s">
        <v>51</v>
      </c>
      <c r="C11" s="664">
        <v>17</v>
      </c>
      <c r="D11" s="532">
        <v>31</v>
      </c>
      <c r="E11" s="532">
        <v>22</v>
      </c>
      <c r="F11" s="527">
        <v>6</v>
      </c>
      <c r="G11" s="532">
        <v>12</v>
      </c>
      <c r="H11" s="532">
        <v>8</v>
      </c>
      <c r="I11" s="532">
        <v>4</v>
      </c>
      <c r="J11" s="532">
        <v>8</v>
      </c>
      <c r="K11" s="532">
        <v>0</v>
      </c>
      <c r="L11" s="532">
        <v>3</v>
      </c>
      <c r="M11" s="532">
        <v>15</v>
      </c>
      <c r="N11" s="547">
        <v>26</v>
      </c>
      <c r="O11" s="552">
        <f t="shared" si="1"/>
        <v>152</v>
      </c>
    </row>
    <row r="12" spans="1:15" ht="13.5" customHeight="1">
      <c r="A12" s="913"/>
      <c r="B12" s="215" t="s">
        <v>79</v>
      </c>
      <c r="C12" s="664">
        <v>0</v>
      </c>
      <c r="D12" s="532">
        <v>0</v>
      </c>
      <c r="E12" s="532">
        <v>0</v>
      </c>
      <c r="F12" s="527">
        <v>1</v>
      </c>
      <c r="G12" s="532">
        <v>0</v>
      </c>
      <c r="H12" s="532">
        <v>0</v>
      </c>
      <c r="I12" s="532">
        <v>0</v>
      </c>
      <c r="J12" s="532">
        <v>0</v>
      </c>
      <c r="K12" s="532">
        <v>0</v>
      </c>
      <c r="L12" s="532">
        <v>0</v>
      </c>
      <c r="M12" s="532">
        <v>0</v>
      </c>
      <c r="N12" s="547">
        <v>1</v>
      </c>
      <c r="O12" s="552">
        <f t="shared" si="1"/>
        <v>2</v>
      </c>
    </row>
    <row r="13" spans="1:15" ht="13.5" customHeight="1" thickBot="1">
      <c r="A13" s="914"/>
      <c r="B13" s="512" t="s">
        <v>52</v>
      </c>
      <c r="C13" s="672">
        <v>6</v>
      </c>
      <c r="D13" s="535">
        <v>0</v>
      </c>
      <c r="E13" s="535">
        <v>8</v>
      </c>
      <c r="F13" s="528">
        <v>2</v>
      </c>
      <c r="G13" s="535">
        <v>6</v>
      </c>
      <c r="H13" s="535">
        <v>9</v>
      </c>
      <c r="I13" s="535">
        <v>2</v>
      </c>
      <c r="J13" s="535">
        <v>4</v>
      </c>
      <c r="K13" s="535">
        <v>6</v>
      </c>
      <c r="L13" s="535">
        <v>1</v>
      </c>
      <c r="M13" s="535">
        <v>2</v>
      </c>
      <c r="N13" s="548">
        <v>1</v>
      </c>
      <c r="O13" s="553">
        <f t="shared" si="1"/>
        <v>47</v>
      </c>
    </row>
    <row r="14" spans="1:15" ht="13.5" customHeight="1" thickTop="1">
      <c r="A14" s="911" t="s">
        <v>212</v>
      </c>
      <c r="B14" s="513" t="s">
        <v>49</v>
      </c>
      <c r="C14" s="673">
        <f>IF(C15="","",SUM(C15:C18))</f>
        <v>25</v>
      </c>
      <c r="D14" s="530">
        <f>IF(D15="","",SUM(D15:D18))</f>
        <v>53</v>
      </c>
      <c r="E14" s="530">
        <f aca="true" t="shared" si="3" ref="E14:N14">IF(E15="","",SUM(E15:E18))</f>
        <v>40</v>
      </c>
      <c r="F14" s="530">
        <f t="shared" si="3"/>
        <v>28</v>
      </c>
      <c r="G14" s="530">
        <v>32</v>
      </c>
      <c r="H14" s="530">
        <f t="shared" si="3"/>
        <v>25</v>
      </c>
      <c r="I14" s="530">
        <f t="shared" si="3"/>
        <v>22</v>
      </c>
      <c r="J14" s="530">
        <f t="shared" si="3"/>
        <v>35</v>
      </c>
      <c r="K14" s="530">
        <f t="shared" si="3"/>
        <v>25</v>
      </c>
      <c r="L14" s="530">
        <f t="shared" si="3"/>
        <v>29</v>
      </c>
      <c r="M14" s="530">
        <f t="shared" si="3"/>
        <v>26</v>
      </c>
      <c r="N14" s="530">
        <f t="shared" si="3"/>
        <v>21</v>
      </c>
      <c r="O14" s="551">
        <f t="shared" si="1"/>
        <v>361</v>
      </c>
    </row>
    <row r="15" spans="1:15" ht="13.5" customHeight="1">
      <c r="A15" s="910"/>
      <c r="B15" s="514" t="s">
        <v>50</v>
      </c>
      <c r="C15" s="674">
        <v>12</v>
      </c>
      <c r="D15" s="532">
        <v>23</v>
      </c>
      <c r="E15" s="532">
        <v>15</v>
      </c>
      <c r="F15" s="527">
        <v>21</v>
      </c>
      <c r="G15" s="532">
        <v>15</v>
      </c>
      <c r="H15" s="532">
        <v>17</v>
      </c>
      <c r="I15" s="532">
        <v>19</v>
      </c>
      <c r="J15" s="532">
        <v>15</v>
      </c>
      <c r="K15" s="532">
        <v>11</v>
      </c>
      <c r="L15" s="532">
        <v>14</v>
      </c>
      <c r="M15" s="532">
        <v>11</v>
      </c>
      <c r="N15" s="547">
        <v>15</v>
      </c>
      <c r="O15" s="552">
        <f t="shared" si="1"/>
        <v>188</v>
      </c>
    </row>
    <row r="16" spans="1:15" ht="13.5" customHeight="1">
      <c r="A16" s="910"/>
      <c r="B16" s="215" t="s">
        <v>51</v>
      </c>
      <c r="C16" s="664">
        <v>0</v>
      </c>
      <c r="D16" s="532">
        <v>16</v>
      </c>
      <c r="E16" s="532">
        <v>16</v>
      </c>
      <c r="F16" s="527">
        <v>0</v>
      </c>
      <c r="G16" s="532">
        <v>5</v>
      </c>
      <c r="H16" s="532">
        <v>0</v>
      </c>
      <c r="I16" s="532">
        <v>0</v>
      </c>
      <c r="J16" s="532">
        <v>16</v>
      </c>
      <c r="K16" s="532">
        <v>2</v>
      </c>
      <c r="L16" s="532">
        <v>1</v>
      </c>
      <c r="M16" s="532">
        <v>11</v>
      </c>
      <c r="N16" s="547">
        <v>4</v>
      </c>
      <c r="O16" s="552">
        <f t="shared" si="1"/>
        <v>71</v>
      </c>
    </row>
    <row r="17" spans="1:15" ht="13.5" customHeight="1">
      <c r="A17" s="120"/>
      <c r="B17" s="215" t="s">
        <v>79</v>
      </c>
      <c r="C17" s="664">
        <v>0</v>
      </c>
      <c r="D17" s="532">
        <v>1</v>
      </c>
      <c r="E17" s="532">
        <v>0</v>
      </c>
      <c r="F17" s="527">
        <v>0</v>
      </c>
      <c r="G17" s="532">
        <v>0</v>
      </c>
      <c r="H17" s="532">
        <v>0</v>
      </c>
      <c r="I17" s="532">
        <v>0</v>
      </c>
      <c r="J17" s="532">
        <v>0</v>
      </c>
      <c r="K17" s="532">
        <v>0</v>
      </c>
      <c r="L17" s="532">
        <v>0</v>
      </c>
      <c r="M17" s="532">
        <v>0</v>
      </c>
      <c r="N17" s="547">
        <v>0</v>
      </c>
      <c r="O17" s="552">
        <f t="shared" si="1"/>
        <v>1</v>
      </c>
    </row>
    <row r="18" spans="1:15" ht="13.5" customHeight="1" thickBot="1">
      <c r="A18" s="121"/>
      <c r="B18" s="216" t="s">
        <v>52</v>
      </c>
      <c r="C18" s="665">
        <v>13</v>
      </c>
      <c r="D18" s="535">
        <v>13</v>
      </c>
      <c r="E18" s="535">
        <v>9</v>
      </c>
      <c r="F18" s="528">
        <v>7</v>
      </c>
      <c r="G18" s="535">
        <v>12</v>
      </c>
      <c r="H18" s="535">
        <v>8</v>
      </c>
      <c r="I18" s="535">
        <v>3</v>
      </c>
      <c r="J18" s="535">
        <v>4</v>
      </c>
      <c r="K18" s="535">
        <v>12</v>
      </c>
      <c r="L18" s="535">
        <v>14</v>
      </c>
      <c r="M18" s="535">
        <v>4</v>
      </c>
      <c r="N18" s="548">
        <v>2</v>
      </c>
      <c r="O18" s="553">
        <f t="shared" si="1"/>
        <v>101</v>
      </c>
    </row>
    <row r="19" spans="1:15" ht="13.5" customHeight="1" thickTop="1">
      <c r="A19" s="910" t="s">
        <v>150</v>
      </c>
      <c r="B19" s="219" t="s">
        <v>49</v>
      </c>
      <c r="C19" s="669">
        <f>IF(C20="","",SUM(C20:C23))</f>
        <v>44</v>
      </c>
      <c r="D19" s="540">
        <f>IF(D20="","",SUM(D20:D23))</f>
        <v>85</v>
      </c>
      <c r="E19" s="530">
        <f aca="true" t="shared" si="4" ref="E19:K19">IF(E20="","",SUM(E20:E23))</f>
        <v>48</v>
      </c>
      <c r="F19" s="530">
        <f t="shared" si="4"/>
        <v>106</v>
      </c>
      <c r="G19" s="530">
        <v>42</v>
      </c>
      <c r="H19" s="530">
        <f t="shared" si="4"/>
        <v>56</v>
      </c>
      <c r="I19" s="530">
        <f t="shared" si="4"/>
        <v>49</v>
      </c>
      <c r="J19" s="530">
        <f t="shared" si="4"/>
        <v>30</v>
      </c>
      <c r="K19" s="530">
        <f t="shared" si="4"/>
        <v>73</v>
      </c>
      <c r="L19" s="530">
        <f>IF(L20="","",SUM(L20:L23))</f>
        <v>45</v>
      </c>
      <c r="M19" s="530">
        <f>IF(M20="","",SUM(M20:M23))</f>
        <v>39</v>
      </c>
      <c r="N19" s="530">
        <f>IF(N20="","",SUM(N20:N23))</f>
        <v>47</v>
      </c>
      <c r="O19" s="551">
        <f t="shared" si="1"/>
        <v>664</v>
      </c>
    </row>
    <row r="20" spans="1:15" ht="13.5" customHeight="1">
      <c r="A20" s="910"/>
      <c r="B20" s="215" t="s">
        <v>50</v>
      </c>
      <c r="C20" s="664">
        <v>8</v>
      </c>
      <c r="D20" s="532">
        <v>29</v>
      </c>
      <c r="E20" s="532">
        <v>20</v>
      </c>
      <c r="F20" s="532">
        <v>28</v>
      </c>
      <c r="G20" s="532">
        <v>29</v>
      </c>
      <c r="H20" s="532">
        <v>19</v>
      </c>
      <c r="I20" s="532">
        <v>23</v>
      </c>
      <c r="J20" s="532">
        <v>22</v>
      </c>
      <c r="K20" s="532">
        <v>29</v>
      </c>
      <c r="L20" s="532">
        <v>31</v>
      </c>
      <c r="M20" s="532">
        <v>21</v>
      </c>
      <c r="N20" s="547">
        <v>13</v>
      </c>
      <c r="O20" s="552">
        <f t="shared" si="1"/>
        <v>272</v>
      </c>
    </row>
    <row r="21" spans="1:15" ht="13.5" customHeight="1">
      <c r="A21" s="910"/>
      <c r="B21" s="215" t="s">
        <v>51</v>
      </c>
      <c r="C21" s="664">
        <v>21</v>
      </c>
      <c r="D21" s="532">
        <v>52</v>
      </c>
      <c r="E21" s="532">
        <v>12</v>
      </c>
      <c r="F21" s="532">
        <v>58</v>
      </c>
      <c r="G21" s="532">
        <v>0</v>
      </c>
      <c r="H21" s="532">
        <v>12</v>
      </c>
      <c r="I21" s="532">
        <v>13</v>
      </c>
      <c r="J21" s="532">
        <v>0</v>
      </c>
      <c r="K21" s="532">
        <v>34</v>
      </c>
      <c r="L21" s="532">
        <v>0</v>
      </c>
      <c r="M21" s="532">
        <v>0</v>
      </c>
      <c r="N21" s="547">
        <v>12</v>
      </c>
      <c r="O21" s="552">
        <f t="shared" si="1"/>
        <v>214</v>
      </c>
    </row>
    <row r="22" spans="1:15" ht="13.5" customHeight="1">
      <c r="A22" s="120"/>
      <c r="B22" s="215" t="s">
        <v>79</v>
      </c>
      <c r="C22" s="664">
        <v>0</v>
      </c>
      <c r="D22" s="532">
        <v>0</v>
      </c>
      <c r="E22" s="532">
        <v>0</v>
      </c>
      <c r="F22" s="532">
        <v>0</v>
      </c>
      <c r="G22" s="532">
        <v>0</v>
      </c>
      <c r="H22" s="532">
        <v>0</v>
      </c>
      <c r="I22" s="532">
        <v>0</v>
      </c>
      <c r="J22" s="532">
        <v>0</v>
      </c>
      <c r="K22" s="532">
        <v>0</v>
      </c>
      <c r="L22" s="532">
        <v>0</v>
      </c>
      <c r="M22" s="532">
        <v>0</v>
      </c>
      <c r="N22" s="547">
        <v>0</v>
      </c>
      <c r="O22" s="552">
        <f t="shared" si="1"/>
        <v>0</v>
      </c>
    </row>
    <row r="23" spans="1:15" ht="13.5" customHeight="1" thickBot="1">
      <c r="A23" s="120"/>
      <c r="B23" s="221" t="s">
        <v>52</v>
      </c>
      <c r="C23" s="670">
        <v>15</v>
      </c>
      <c r="D23" s="535">
        <v>4</v>
      </c>
      <c r="E23" s="535">
        <v>16</v>
      </c>
      <c r="F23" s="535">
        <v>20</v>
      </c>
      <c r="G23" s="535">
        <v>13</v>
      </c>
      <c r="H23" s="535">
        <v>25</v>
      </c>
      <c r="I23" s="535">
        <v>13</v>
      </c>
      <c r="J23" s="535">
        <v>8</v>
      </c>
      <c r="K23" s="535">
        <v>10</v>
      </c>
      <c r="L23" s="535">
        <v>14</v>
      </c>
      <c r="M23" s="535">
        <v>18</v>
      </c>
      <c r="N23" s="548">
        <v>22</v>
      </c>
      <c r="O23" s="553">
        <f t="shared" si="1"/>
        <v>178</v>
      </c>
    </row>
    <row r="24" spans="1:15" ht="13.5" customHeight="1" thickTop="1">
      <c r="A24" s="911" t="s">
        <v>151</v>
      </c>
      <c r="B24" s="214" t="s">
        <v>49</v>
      </c>
      <c r="C24" s="671">
        <f>IF(C25="","",SUM(C25:C28))</f>
        <v>36</v>
      </c>
      <c r="D24" s="530">
        <f>IF(D25="","",SUM(D25:D28))</f>
        <v>31</v>
      </c>
      <c r="E24" s="530">
        <f aca="true" t="shared" si="5" ref="E24:N24">IF(E25="","",SUM(E25:E28))</f>
        <v>72</v>
      </c>
      <c r="F24" s="530">
        <f t="shared" si="5"/>
        <v>52</v>
      </c>
      <c r="G24" s="530">
        <v>40</v>
      </c>
      <c r="H24" s="530">
        <f t="shared" si="5"/>
        <v>32</v>
      </c>
      <c r="I24" s="530">
        <f t="shared" si="5"/>
        <v>42</v>
      </c>
      <c r="J24" s="530">
        <f t="shared" si="5"/>
        <v>55</v>
      </c>
      <c r="K24" s="530">
        <f t="shared" si="5"/>
        <v>21</v>
      </c>
      <c r="L24" s="530">
        <f t="shared" si="5"/>
        <v>46</v>
      </c>
      <c r="M24" s="530">
        <f t="shared" si="5"/>
        <v>26</v>
      </c>
      <c r="N24" s="530">
        <f t="shared" si="5"/>
        <v>25</v>
      </c>
      <c r="O24" s="551">
        <f t="shared" si="1"/>
        <v>478</v>
      </c>
    </row>
    <row r="25" spans="1:15" ht="13.5" customHeight="1">
      <c r="A25" s="910"/>
      <c r="B25" s="215" t="s">
        <v>50</v>
      </c>
      <c r="C25" s="664">
        <v>17</v>
      </c>
      <c r="D25" s="532">
        <v>20</v>
      </c>
      <c r="E25" s="532">
        <v>37</v>
      </c>
      <c r="F25" s="532">
        <v>28</v>
      </c>
      <c r="G25" s="532">
        <v>21</v>
      </c>
      <c r="H25" s="532">
        <v>19</v>
      </c>
      <c r="I25" s="532">
        <v>31</v>
      </c>
      <c r="J25" s="532">
        <v>20</v>
      </c>
      <c r="K25" s="532">
        <v>15</v>
      </c>
      <c r="L25" s="532">
        <v>12</v>
      </c>
      <c r="M25" s="532">
        <v>16</v>
      </c>
      <c r="N25" s="547">
        <v>18</v>
      </c>
      <c r="O25" s="552">
        <f t="shared" si="1"/>
        <v>254</v>
      </c>
    </row>
    <row r="26" spans="1:15" ht="13.5" customHeight="1">
      <c r="A26" s="910"/>
      <c r="B26" s="215" t="s">
        <v>51</v>
      </c>
      <c r="C26" s="664">
        <v>8</v>
      </c>
      <c r="D26" s="532">
        <v>0</v>
      </c>
      <c r="E26" s="532">
        <v>20</v>
      </c>
      <c r="F26" s="532">
        <v>17</v>
      </c>
      <c r="G26" s="532">
        <v>8</v>
      </c>
      <c r="H26" s="532">
        <v>4</v>
      </c>
      <c r="I26" s="532">
        <v>0</v>
      </c>
      <c r="J26" s="532">
        <v>20</v>
      </c>
      <c r="K26" s="532">
        <v>1</v>
      </c>
      <c r="L26" s="532">
        <v>24</v>
      </c>
      <c r="M26" s="532">
        <v>0</v>
      </c>
      <c r="N26" s="547">
        <v>0</v>
      </c>
      <c r="O26" s="552">
        <f t="shared" si="1"/>
        <v>102</v>
      </c>
    </row>
    <row r="27" spans="1:15" ht="13.5" customHeight="1">
      <c r="A27" s="120"/>
      <c r="B27" s="215" t="s">
        <v>79</v>
      </c>
      <c r="C27" s="664">
        <v>1</v>
      </c>
      <c r="D27" s="532">
        <v>1</v>
      </c>
      <c r="E27" s="532">
        <v>0</v>
      </c>
      <c r="F27" s="532">
        <v>0</v>
      </c>
      <c r="G27" s="532">
        <v>0</v>
      </c>
      <c r="H27" s="532">
        <v>0</v>
      </c>
      <c r="I27" s="532">
        <v>0</v>
      </c>
      <c r="J27" s="532">
        <v>0</v>
      </c>
      <c r="K27" s="532">
        <v>1</v>
      </c>
      <c r="L27" s="532">
        <v>0</v>
      </c>
      <c r="M27" s="532">
        <v>0</v>
      </c>
      <c r="N27" s="547">
        <v>0</v>
      </c>
      <c r="O27" s="552">
        <f t="shared" si="1"/>
        <v>3</v>
      </c>
    </row>
    <row r="28" spans="1:15" ht="13.5" customHeight="1" thickBot="1">
      <c r="A28" s="121"/>
      <c r="B28" s="216" t="s">
        <v>52</v>
      </c>
      <c r="C28" s="670">
        <v>10</v>
      </c>
      <c r="D28" s="535">
        <v>10</v>
      </c>
      <c r="E28" s="535">
        <v>15</v>
      </c>
      <c r="F28" s="535">
        <v>7</v>
      </c>
      <c r="G28" s="535">
        <v>11</v>
      </c>
      <c r="H28" s="535">
        <v>9</v>
      </c>
      <c r="I28" s="535">
        <v>11</v>
      </c>
      <c r="J28" s="535">
        <v>15</v>
      </c>
      <c r="K28" s="535">
        <v>4</v>
      </c>
      <c r="L28" s="535">
        <v>10</v>
      </c>
      <c r="M28" s="535">
        <v>10</v>
      </c>
      <c r="N28" s="548">
        <v>7</v>
      </c>
      <c r="O28" s="553">
        <f t="shared" si="1"/>
        <v>119</v>
      </c>
    </row>
    <row r="29" spans="1:15" ht="13.5" customHeight="1" thickTop="1">
      <c r="A29" s="911" t="s">
        <v>152</v>
      </c>
      <c r="B29" s="214" t="s">
        <v>49</v>
      </c>
      <c r="C29" s="671">
        <f>IF(C30="","",SUM(C30:C33))</f>
        <v>219</v>
      </c>
      <c r="D29" s="530">
        <f>IF(D30="","",SUM(D30:D33))</f>
        <v>443</v>
      </c>
      <c r="E29" s="530">
        <f aca="true" t="shared" si="6" ref="E29:N29">IF(E30="","",SUM(E30:E33))</f>
        <v>197</v>
      </c>
      <c r="F29" s="530">
        <f t="shared" si="6"/>
        <v>330</v>
      </c>
      <c r="G29" s="530">
        <v>279</v>
      </c>
      <c r="H29" s="530">
        <f t="shared" si="6"/>
        <v>323</v>
      </c>
      <c r="I29" s="530">
        <f t="shared" si="6"/>
        <v>324</v>
      </c>
      <c r="J29" s="530">
        <f t="shared" si="6"/>
        <v>370</v>
      </c>
      <c r="K29" s="530">
        <f t="shared" si="6"/>
        <v>298</v>
      </c>
      <c r="L29" s="530">
        <f t="shared" si="6"/>
        <v>271</v>
      </c>
      <c r="M29" s="530">
        <f t="shared" si="6"/>
        <v>606</v>
      </c>
      <c r="N29" s="530">
        <f t="shared" si="6"/>
        <v>142</v>
      </c>
      <c r="O29" s="551">
        <f t="shared" si="1"/>
        <v>3802</v>
      </c>
    </row>
    <row r="30" spans="1:15" ht="13.5" customHeight="1">
      <c r="A30" s="910"/>
      <c r="B30" s="215" t="s">
        <v>50</v>
      </c>
      <c r="C30" s="664">
        <v>69</v>
      </c>
      <c r="D30" s="532">
        <v>107</v>
      </c>
      <c r="E30" s="532">
        <v>58</v>
      </c>
      <c r="F30" s="532">
        <v>111</v>
      </c>
      <c r="G30" s="532">
        <v>62</v>
      </c>
      <c r="H30" s="532">
        <v>111</v>
      </c>
      <c r="I30" s="532">
        <v>74</v>
      </c>
      <c r="J30" s="532">
        <v>84</v>
      </c>
      <c r="K30" s="532">
        <v>102</v>
      </c>
      <c r="L30" s="532">
        <v>79</v>
      </c>
      <c r="M30" s="532">
        <v>101</v>
      </c>
      <c r="N30" s="547">
        <v>61</v>
      </c>
      <c r="O30" s="552">
        <f t="shared" si="1"/>
        <v>1019</v>
      </c>
    </row>
    <row r="31" spans="1:15" ht="13.5" customHeight="1">
      <c r="A31" s="910"/>
      <c r="B31" s="215" t="s">
        <v>51</v>
      </c>
      <c r="C31" s="664">
        <v>114</v>
      </c>
      <c r="D31" s="532">
        <v>252</v>
      </c>
      <c r="E31" s="532">
        <v>67</v>
      </c>
      <c r="F31" s="532">
        <v>153</v>
      </c>
      <c r="G31" s="532">
        <v>176</v>
      </c>
      <c r="H31" s="532">
        <v>154</v>
      </c>
      <c r="I31" s="532">
        <v>189</v>
      </c>
      <c r="J31" s="532">
        <v>237</v>
      </c>
      <c r="K31" s="532">
        <v>158</v>
      </c>
      <c r="L31" s="532">
        <v>147</v>
      </c>
      <c r="M31" s="532">
        <v>109</v>
      </c>
      <c r="N31" s="547">
        <v>41</v>
      </c>
      <c r="O31" s="552">
        <f t="shared" si="1"/>
        <v>1797</v>
      </c>
    </row>
    <row r="32" spans="1:15" ht="13.5" customHeight="1">
      <c r="A32" s="120"/>
      <c r="B32" s="215" t="s">
        <v>79</v>
      </c>
      <c r="C32" s="664">
        <v>0</v>
      </c>
      <c r="D32" s="532">
        <v>0</v>
      </c>
      <c r="E32" s="532">
        <v>0</v>
      </c>
      <c r="F32" s="532">
        <v>0</v>
      </c>
      <c r="G32" s="532">
        <v>0</v>
      </c>
      <c r="H32" s="532">
        <v>1</v>
      </c>
      <c r="I32" s="532">
        <v>0</v>
      </c>
      <c r="J32" s="532">
        <v>0</v>
      </c>
      <c r="K32" s="532">
        <v>0</v>
      </c>
      <c r="L32" s="532">
        <v>0</v>
      </c>
      <c r="M32" s="532">
        <v>0</v>
      </c>
      <c r="N32" s="547">
        <v>0</v>
      </c>
      <c r="O32" s="552">
        <f t="shared" si="1"/>
        <v>1</v>
      </c>
    </row>
    <row r="33" spans="1:15" ht="13.5" customHeight="1" thickBot="1">
      <c r="A33" s="121"/>
      <c r="B33" s="216" t="s">
        <v>52</v>
      </c>
      <c r="C33" s="670">
        <v>36</v>
      </c>
      <c r="D33" s="535">
        <v>84</v>
      </c>
      <c r="E33" s="535">
        <v>72</v>
      </c>
      <c r="F33" s="535">
        <v>66</v>
      </c>
      <c r="G33" s="535">
        <v>41</v>
      </c>
      <c r="H33" s="535">
        <v>57</v>
      </c>
      <c r="I33" s="535">
        <v>61</v>
      </c>
      <c r="J33" s="535">
        <v>49</v>
      </c>
      <c r="K33" s="535">
        <v>38</v>
      </c>
      <c r="L33" s="535">
        <v>45</v>
      </c>
      <c r="M33" s="535">
        <v>396</v>
      </c>
      <c r="N33" s="548">
        <v>40</v>
      </c>
      <c r="O33" s="553">
        <f t="shared" si="1"/>
        <v>985</v>
      </c>
    </row>
    <row r="34" spans="1:15" ht="13.5" customHeight="1" thickTop="1">
      <c r="A34" s="911" t="s">
        <v>92</v>
      </c>
      <c r="B34" s="214" t="s">
        <v>49</v>
      </c>
      <c r="C34" s="671">
        <f>IF(C35="","",SUM(C35:C38))</f>
        <v>30</v>
      </c>
      <c r="D34" s="530">
        <f>IF(D35="","",SUM(D35:D38))</f>
        <v>51</v>
      </c>
      <c r="E34" s="530">
        <f aca="true" t="shared" si="7" ref="E34:N34">IF(E35="","",SUM(E35:E38))</f>
        <v>32</v>
      </c>
      <c r="F34" s="530">
        <f t="shared" si="7"/>
        <v>24</v>
      </c>
      <c r="G34" s="530">
        <v>80</v>
      </c>
      <c r="H34" s="530">
        <f t="shared" si="7"/>
        <v>27</v>
      </c>
      <c r="I34" s="530">
        <f t="shared" si="7"/>
        <v>34</v>
      </c>
      <c r="J34" s="530">
        <f t="shared" si="7"/>
        <v>48</v>
      </c>
      <c r="K34" s="530">
        <f t="shared" si="7"/>
        <v>33</v>
      </c>
      <c r="L34" s="530">
        <f t="shared" si="7"/>
        <v>32</v>
      </c>
      <c r="M34" s="530">
        <f t="shared" si="7"/>
        <v>54</v>
      </c>
      <c r="N34" s="530">
        <f t="shared" si="7"/>
        <v>27</v>
      </c>
      <c r="O34" s="551">
        <f t="shared" si="1"/>
        <v>472</v>
      </c>
    </row>
    <row r="35" spans="1:15" ht="13.5" customHeight="1">
      <c r="A35" s="910"/>
      <c r="B35" s="215" t="s">
        <v>50</v>
      </c>
      <c r="C35" s="664">
        <v>18</v>
      </c>
      <c r="D35" s="532">
        <v>18</v>
      </c>
      <c r="E35" s="532">
        <v>14</v>
      </c>
      <c r="F35" s="532">
        <v>14</v>
      </c>
      <c r="G35" s="532">
        <v>10</v>
      </c>
      <c r="H35" s="532">
        <v>14</v>
      </c>
      <c r="I35" s="532">
        <v>19</v>
      </c>
      <c r="J35" s="532">
        <v>26</v>
      </c>
      <c r="K35" s="532">
        <v>18</v>
      </c>
      <c r="L35" s="532">
        <v>17</v>
      </c>
      <c r="M35" s="532">
        <v>17</v>
      </c>
      <c r="N35" s="547">
        <v>17</v>
      </c>
      <c r="O35" s="552">
        <f t="shared" si="1"/>
        <v>202</v>
      </c>
    </row>
    <row r="36" spans="1:15" ht="13.5" customHeight="1">
      <c r="A36" s="910"/>
      <c r="B36" s="215" t="s">
        <v>51</v>
      </c>
      <c r="C36" s="664">
        <v>0</v>
      </c>
      <c r="D36" s="532">
        <v>24</v>
      </c>
      <c r="E36" s="532">
        <v>0</v>
      </c>
      <c r="F36" s="532">
        <v>0</v>
      </c>
      <c r="G36" s="532">
        <v>53</v>
      </c>
      <c r="H36" s="532">
        <v>0</v>
      </c>
      <c r="I36" s="532">
        <v>0</v>
      </c>
      <c r="J36" s="532">
        <v>6</v>
      </c>
      <c r="K36" s="532">
        <v>4</v>
      </c>
      <c r="L36" s="532">
        <v>1</v>
      </c>
      <c r="M36" s="532">
        <v>32</v>
      </c>
      <c r="N36" s="547">
        <v>4</v>
      </c>
      <c r="O36" s="552">
        <f t="shared" si="1"/>
        <v>124</v>
      </c>
    </row>
    <row r="37" spans="1:15" ht="13.5" customHeight="1">
      <c r="A37" s="120"/>
      <c r="B37" s="215" t="s">
        <v>79</v>
      </c>
      <c r="C37" s="664">
        <v>0</v>
      </c>
      <c r="D37" s="532">
        <v>1</v>
      </c>
      <c r="E37" s="532">
        <v>0</v>
      </c>
      <c r="F37" s="532">
        <v>0</v>
      </c>
      <c r="G37" s="532">
        <v>0</v>
      </c>
      <c r="H37" s="532">
        <v>0</v>
      </c>
      <c r="I37" s="532">
        <v>0</v>
      </c>
      <c r="J37" s="532">
        <v>0</v>
      </c>
      <c r="K37" s="532">
        <v>2</v>
      </c>
      <c r="L37" s="532">
        <v>0</v>
      </c>
      <c r="M37" s="532">
        <v>0</v>
      </c>
      <c r="N37" s="547">
        <v>0</v>
      </c>
      <c r="O37" s="552">
        <f t="shared" si="1"/>
        <v>3</v>
      </c>
    </row>
    <row r="38" spans="1:15" ht="13.5" customHeight="1" thickBot="1">
      <c r="A38" s="121"/>
      <c r="B38" s="216" t="s">
        <v>52</v>
      </c>
      <c r="C38" s="665">
        <v>12</v>
      </c>
      <c r="D38" s="535">
        <v>8</v>
      </c>
      <c r="E38" s="535">
        <v>18</v>
      </c>
      <c r="F38" s="535">
        <v>10</v>
      </c>
      <c r="G38" s="535">
        <v>17</v>
      </c>
      <c r="H38" s="535">
        <v>13</v>
      </c>
      <c r="I38" s="535">
        <v>15</v>
      </c>
      <c r="J38" s="535">
        <v>16</v>
      </c>
      <c r="K38" s="535">
        <v>9</v>
      </c>
      <c r="L38" s="535">
        <v>14</v>
      </c>
      <c r="M38" s="535">
        <v>5</v>
      </c>
      <c r="N38" s="548">
        <v>6</v>
      </c>
      <c r="O38" s="553">
        <f t="shared" si="1"/>
        <v>143</v>
      </c>
    </row>
    <row r="39" spans="1:15" ht="13.5" customHeight="1" thickTop="1">
      <c r="A39" s="910" t="s">
        <v>93</v>
      </c>
      <c r="B39" s="219" t="s">
        <v>49</v>
      </c>
      <c r="C39" s="669">
        <f>IF(C40="","",SUM(C40:C43))</f>
        <v>9</v>
      </c>
      <c r="D39" s="540">
        <f>IF(D40="","",SUM(D40:D43))</f>
        <v>10</v>
      </c>
      <c r="E39" s="530">
        <f aca="true" t="shared" si="8" ref="E39:N39">IF(E40="","",SUM(E40:E43))</f>
        <v>11</v>
      </c>
      <c r="F39" s="530">
        <f t="shared" si="8"/>
        <v>15</v>
      </c>
      <c r="G39" s="530">
        <v>5</v>
      </c>
      <c r="H39" s="530">
        <f t="shared" si="8"/>
        <v>8</v>
      </c>
      <c r="I39" s="530">
        <f t="shared" si="8"/>
        <v>6</v>
      </c>
      <c r="J39" s="530">
        <f t="shared" si="8"/>
        <v>5</v>
      </c>
      <c r="K39" s="530">
        <f t="shared" si="8"/>
        <v>4</v>
      </c>
      <c r="L39" s="530">
        <f t="shared" si="8"/>
        <v>7</v>
      </c>
      <c r="M39" s="530">
        <f t="shared" si="8"/>
        <v>2</v>
      </c>
      <c r="N39" s="530">
        <f t="shared" si="8"/>
        <v>2</v>
      </c>
      <c r="O39" s="551">
        <f t="shared" si="1"/>
        <v>84</v>
      </c>
    </row>
    <row r="40" spans="1:15" ht="13.5" customHeight="1">
      <c r="A40" s="910"/>
      <c r="B40" s="215" t="s">
        <v>50</v>
      </c>
      <c r="C40" s="664">
        <v>9</v>
      </c>
      <c r="D40" s="532">
        <v>10</v>
      </c>
      <c r="E40" s="532">
        <v>9</v>
      </c>
      <c r="F40" s="532">
        <v>7</v>
      </c>
      <c r="G40" s="532">
        <v>5</v>
      </c>
      <c r="H40" s="532">
        <v>8</v>
      </c>
      <c r="I40" s="532">
        <v>5</v>
      </c>
      <c r="J40" s="532">
        <v>5</v>
      </c>
      <c r="K40" s="532">
        <v>4</v>
      </c>
      <c r="L40" s="532">
        <v>7</v>
      </c>
      <c r="M40" s="532">
        <v>2</v>
      </c>
      <c r="N40" s="547">
        <v>2</v>
      </c>
      <c r="O40" s="552">
        <f t="shared" si="1"/>
        <v>73</v>
      </c>
    </row>
    <row r="41" spans="1:15" ht="13.5" customHeight="1">
      <c r="A41" s="910"/>
      <c r="B41" s="215" t="s">
        <v>51</v>
      </c>
      <c r="C41" s="664">
        <v>0</v>
      </c>
      <c r="D41" s="532">
        <v>0</v>
      </c>
      <c r="E41" s="532">
        <v>2</v>
      </c>
      <c r="F41" s="532">
        <v>4</v>
      </c>
      <c r="G41" s="532">
        <v>0</v>
      </c>
      <c r="H41" s="532">
        <v>0</v>
      </c>
      <c r="I41" s="532">
        <v>0</v>
      </c>
      <c r="J41" s="532">
        <v>0</v>
      </c>
      <c r="K41" s="532">
        <v>0</v>
      </c>
      <c r="L41" s="532">
        <v>0</v>
      </c>
      <c r="M41" s="532">
        <v>0</v>
      </c>
      <c r="N41" s="547">
        <v>0</v>
      </c>
      <c r="O41" s="552">
        <f t="shared" si="1"/>
        <v>6</v>
      </c>
    </row>
    <row r="42" spans="1:15" ht="13.5" customHeight="1">
      <c r="A42" s="120"/>
      <c r="B42" s="215" t="s">
        <v>79</v>
      </c>
      <c r="C42" s="664">
        <v>0</v>
      </c>
      <c r="D42" s="532">
        <v>0</v>
      </c>
      <c r="E42" s="532">
        <v>0</v>
      </c>
      <c r="F42" s="532">
        <v>0</v>
      </c>
      <c r="G42" s="532">
        <v>0</v>
      </c>
      <c r="H42" s="532">
        <v>0</v>
      </c>
      <c r="I42" s="532">
        <v>1</v>
      </c>
      <c r="J42" s="532">
        <v>0</v>
      </c>
      <c r="K42" s="532">
        <v>0</v>
      </c>
      <c r="L42" s="532">
        <v>0</v>
      </c>
      <c r="M42" s="532">
        <v>0</v>
      </c>
      <c r="N42" s="547">
        <v>0</v>
      </c>
      <c r="O42" s="552">
        <f t="shared" si="1"/>
        <v>1</v>
      </c>
    </row>
    <row r="43" spans="1:15" ht="13.5" customHeight="1" thickBot="1">
      <c r="A43" s="121"/>
      <c r="B43" s="216" t="s">
        <v>52</v>
      </c>
      <c r="C43" s="665">
        <v>0</v>
      </c>
      <c r="D43" s="535">
        <v>0</v>
      </c>
      <c r="E43" s="535">
        <v>0</v>
      </c>
      <c r="F43" s="535">
        <v>4</v>
      </c>
      <c r="G43" s="535">
        <v>0</v>
      </c>
      <c r="H43" s="535">
        <v>0</v>
      </c>
      <c r="I43" s="535">
        <v>0</v>
      </c>
      <c r="J43" s="535">
        <v>0</v>
      </c>
      <c r="K43" s="535">
        <v>0</v>
      </c>
      <c r="L43" s="535">
        <v>0</v>
      </c>
      <c r="M43" s="535">
        <v>0</v>
      </c>
      <c r="N43" s="548">
        <v>0</v>
      </c>
      <c r="O43" s="553">
        <f t="shared" si="1"/>
        <v>4</v>
      </c>
    </row>
    <row r="44" spans="1:15" ht="13.5" customHeight="1" thickTop="1">
      <c r="A44" s="912" t="s">
        <v>94</v>
      </c>
      <c r="B44" s="214" t="s">
        <v>49</v>
      </c>
      <c r="C44" s="669">
        <f aca="true" t="shared" si="9" ref="C44:N44">IF(C45="","",SUM(C45:C48))</f>
        <v>26</v>
      </c>
      <c r="D44" s="540">
        <f t="shared" si="9"/>
        <v>14</v>
      </c>
      <c r="E44" s="530">
        <f t="shared" si="9"/>
        <v>15</v>
      </c>
      <c r="F44" s="530">
        <f t="shared" si="9"/>
        <v>8</v>
      </c>
      <c r="G44" s="530">
        <v>44</v>
      </c>
      <c r="H44" s="530">
        <f t="shared" si="9"/>
        <v>21</v>
      </c>
      <c r="I44" s="530">
        <f t="shared" si="9"/>
        <v>12</v>
      </c>
      <c r="J44" s="530">
        <f t="shared" si="9"/>
        <v>11</v>
      </c>
      <c r="K44" s="530">
        <f t="shared" si="9"/>
        <v>14</v>
      </c>
      <c r="L44" s="530">
        <f t="shared" si="9"/>
        <v>5</v>
      </c>
      <c r="M44" s="530">
        <f t="shared" si="9"/>
        <v>11</v>
      </c>
      <c r="N44" s="530">
        <f t="shared" si="9"/>
        <v>11</v>
      </c>
      <c r="O44" s="551">
        <f t="shared" si="1"/>
        <v>192</v>
      </c>
    </row>
    <row r="45" spans="1:15" ht="13.5" customHeight="1">
      <c r="A45" s="913"/>
      <c r="B45" s="215" t="s">
        <v>50</v>
      </c>
      <c r="C45" s="664">
        <v>7</v>
      </c>
      <c r="D45" s="532">
        <v>11</v>
      </c>
      <c r="E45" s="532">
        <v>9</v>
      </c>
      <c r="F45" s="532">
        <v>8</v>
      </c>
      <c r="G45" s="532">
        <v>15</v>
      </c>
      <c r="H45" s="532">
        <v>9</v>
      </c>
      <c r="I45" s="532">
        <v>10</v>
      </c>
      <c r="J45" s="532">
        <v>9</v>
      </c>
      <c r="K45" s="532">
        <v>13</v>
      </c>
      <c r="L45" s="532">
        <v>3</v>
      </c>
      <c r="M45" s="532">
        <v>6</v>
      </c>
      <c r="N45" s="547">
        <v>5</v>
      </c>
      <c r="O45" s="552">
        <f t="shared" si="1"/>
        <v>105</v>
      </c>
    </row>
    <row r="46" spans="1:15" ht="13.5" customHeight="1">
      <c r="A46" s="913"/>
      <c r="B46" s="215" t="s">
        <v>51</v>
      </c>
      <c r="C46" s="664">
        <v>12</v>
      </c>
      <c r="D46" s="532">
        <v>0</v>
      </c>
      <c r="E46" s="532">
        <v>4</v>
      </c>
      <c r="F46" s="532">
        <v>0</v>
      </c>
      <c r="G46" s="532">
        <v>20</v>
      </c>
      <c r="H46" s="532">
        <v>8</v>
      </c>
      <c r="I46" s="532">
        <v>0</v>
      </c>
      <c r="J46" s="532">
        <v>0</v>
      </c>
      <c r="K46" s="532">
        <v>0</v>
      </c>
      <c r="L46" s="532">
        <v>2</v>
      </c>
      <c r="M46" s="532">
        <v>5</v>
      </c>
      <c r="N46" s="547">
        <v>6</v>
      </c>
      <c r="O46" s="552">
        <f t="shared" si="1"/>
        <v>57</v>
      </c>
    </row>
    <row r="47" spans="1:15" ht="13.5" customHeight="1">
      <c r="A47" s="913"/>
      <c r="B47" s="215" t="s">
        <v>67</v>
      </c>
      <c r="C47" s="664">
        <v>0</v>
      </c>
      <c r="D47" s="532">
        <v>0</v>
      </c>
      <c r="E47" s="532">
        <v>0</v>
      </c>
      <c r="F47" s="532">
        <v>0</v>
      </c>
      <c r="G47" s="532">
        <v>0</v>
      </c>
      <c r="H47" s="532">
        <v>0</v>
      </c>
      <c r="I47" s="532">
        <v>0</v>
      </c>
      <c r="J47" s="532">
        <v>0</v>
      </c>
      <c r="K47" s="532">
        <v>0</v>
      </c>
      <c r="L47" s="532">
        <v>0</v>
      </c>
      <c r="M47" s="532">
        <v>0</v>
      </c>
      <c r="N47" s="547">
        <v>0</v>
      </c>
      <c r="O47" s="552">
        <f t="shared" si="1"/>
        <v>0</v>
      </c>
    </row>
    <row r="48" spans="1:15" ht="13.5" customHeight="1" thickBot="1">
      <c r="A48" s="914"/>
      <c r="B48" s="222" t="s">
        <v>52</v>
      </c>
      <c r="C48" s="665">
        <v>7</v>
      </c>
      <c r="D48" s="535">
        <v>3</v>
      </c>
      <c r="E48" s="535">
        <v>2</v>
      </c>
      <c r="F48" s="535">
        <v>0</v>
      </c>
      <c r="G48" s="535">
        <v>9</v>
      </c>
      <c r="H48" s="535">
        <v>4</v>
      </c>
      <c r="I48" s="535">
        <v>2</v>
      </c>
      <c r="J48" s="535">
        <v>2</v>
      </c>
      <c r="K48" s="535">
        <v>1</v>
      </c>
      <c r="L48" s="535">
        <v>0</v>
      </c>
      <c r="M48" s="535">
        <v>0</v>
      </c>
      <c r="N48" s="548">
        <v>0</v>
      </c>
      <c r="O48" s="554">
        <f t="shared" si="1"/>
        <v>30</v>
      </c>
    </row>
    <row r="49" spans="1:15" ht="13.5" customHeight="1" thickTop="1">
      <c r="A49" s="912" t="s">
        <v>95</v>
      </c>
      <c r="B49" s="214" t="s">
        <v>49</v>
      </c>
      <c r="C49" s="669">
        <f aca="true" t="shared" si="10" ref="C49:N49">IF(C50="","",SUM(C50:C53))</f>
        <v>44</v>
      </c>
      <c r="D49" s="540">
        <f t="shared" si="10"/>
        <v>41</v>
      </c>
      <c r="E49" s="530">
        <f t="shared" si="10"/>
        <v>33</v>
      </c>
      <c r="F49" s="530">
        <f t="shared" si="10"/>
        <v>23</v>
      </c>
      <c r="G49" s="530">
        <v>25</v>
      </c>
      <c r="H49" s="530">
        <f t="shared" si="10"/>
        <v>45</v>
      </c>
      <c r="I49" s="499">
        <f t="shared" si="10"/>
        <v>30</v>
      </c>
      <c r="J49" s="530">
        <f t="shared" si="10"/>
        <v>34</v>
      </c>
      <c r="K49" s="530">
        <f t="shared" si="10"/>
        <v>25</v>
      </c>
      <c r="L49" s="530">
        <f t="shared" si="10"/>
        <v>16</v>
      </c>
      <c r="M49" s="530">
        <f t="shared" si="10"/>
        <v>40</v>
      </c>
      <c r="N49" s="530">
        <f t="shared" si="10"/>
        <v>40</v>
      </c>
      <c r="O49" s="555">
        <f t="shared" si="1"/>
        <v>396</v>
      </c>
    </row>
    <row r="50" spans="1:15" ht="13.5" customHeight="1">
      <c r="A50" s="913"/>
      <c r="B50" s="215" t="s">
        <v>50</v>
      </c>
      <c r="C50" s="664">
        <v>17</v>
      </c>
      <c r="D50" s="532">
        <v>13</v>
      </c>
      <c r="E50" s="532">
        <v>21</v>
      </c>
      <c r="F50" s="532">
        <v>20</v>
      </c>
      <c r="G50" s="532">
        <v>22</v>
      </c>
      <c r="H50" s="532">
        <v>17</v>
      </c>
      <c r="I50" s="608">
        <v>23</v>
      </c>
      <c r="J50" s="532">
        <v>16</v>
      </c>
      <c r="K50" s="532">
        <v>15</v>
      </c>
      <c r="L50" s="532">
        <v>12</v>
      </c>
      <c r="M50" s="532">
        <v>20</v>
      </c>
      <c r="N50" s="547">
        <v>12</v>
      </c>
      <c r="O50" s="552">
        <f t="shared" si="1"/>
        <v>208</v>
      </c>
    </row>
    <row r="51" spans="1:15" ht="13.5" customHeight="1">
      <c r="A51" s="913"/>
      <c r="B51" s="215" t="s">
        <v>51</v>
      </c>
      <c r="C51" s="664">
        <v>26</v>
      </c>
      <c r="D51" s="532">
        <v>18</v>
      </c>
      <c r="E51" s="532">
        <v>8</v>
      </c>
      <c r="F51" s="532">
        <v>0</v>
      </c>
      <c r="G51" s="532">
        <v>0</v>
      </c>
      <c r="H51" s="532">
        <v>20</v>
      </c>
      <c r="I51" s="608">
        <v>0</v>
      </c>
      <c r="J51" s="532">
        <v>6</v>
      </c>
      <c r="K51" s="532">
        <v>1</v>
      </c>
      <c r="L51" s="532">
        <v>0</v>
      </c>
      <c r="M51" s="532">
        <v>2</v>
      </c>
      <c r="N51" s="547">
        <v>14</v>
      </c>
      <c r="O51" s="552">
        <f t="shared" si="1"/>
        <v>95</v>
      </c>
    </row>
    <row r="52" spans="1:15" ht="13.5" customHeight="1">
      <c r="A52" s="913"/>
      <c r="B52" s="215" t="s">
        <v>67</v>
      </c>
      <c r="C52" s="664">
        <v>0</v>
      </c>
      <c r="D52" s="532">
        <v>0</v>
      </c>
      <c r="E52" s="532">
        <v>0</v>
      </c>
      <c r="F52" s="532">
        <v>0</v>
      </c>
      <c r="G52" s="532">
        <v>0</v>
      </c>
      <c r="H52" s="532">
        <v>0</v>
      </c>
      <c r="I52" s="608">
        <v>0</v>
      </c>
      <c r="J52" s="532">
        <v>1</v>
      </c>
      <c r="K52" s="532">
        <v>0</v>
      </c>
      <c r="L52" s="532">
        <v>0</v>
      </c>
      <c r="M52" s="532">
        <v>0</v>
      </c>
      <c r="N52" s="547">
        <v>0</v>
      </c>
      <c r="O52" s="552">
        <f t="shared" si="1"/>
        <v>1</v>
      </c>
    </row>
    <row r="53" spans="1:15" ht="13.5" customHeight="1" thickBot="1">
      <c r="A53" s="914"/>
      <c r="B53" s="222" t="s">
        <v>52</v>
      </c>
      <c r="C53" s="665">
        <v>1</v>
      </c>
      <c r="D53" s="535">
        <v>10</v>
      </c>
      <c r="E53" s="535">
        <v>4</v>
      </c>
      <c r="F53" s="535">
        <v>3</v>
      </c>
      <c r="G53" s="535">
        <v>3</v>
      </c>
      <c r="H53" s="535">
        <v>8</v>
      </c>
      <c r="I53" s="610">
        <v>7</v>
      </c>
      <c r="J53" s="535">
        <v>11</v>
      </c>
      <c r="K53" s="535">
        <v>9</v>
      </c>
      <c r="L53" s="535">
        <v>4</v>
      </c>
      <c r="M53" s="535">
        <v>18</v>
      </c>
      <c r="N53" s="548">
        <v>14</v>
      </c>
      <c r="O53" s="554">
        <f t="shared" si="1"/>
        <v>92</v>
      </c>
    </row>
    <row r="54" spans="1:15" ht="13.5" customHeight="1" thickTop="1">
      <c r="A54" s="911" t="s">
        <v>153</v>
      </c>
      <c r="B54" s="214" t="s">
        <v>49</v>
      </c>
      <c r="C54" s="669">
        <f aca="true" t="shared" si="11" ref="C54:N54">IF(C55="","",SUM(C55:C58))</f>
        <v>2</v>
      </c>
      <c r="D54" s="540">
        <f t="shared" si="11"/>
        <v>4</v>
      </c>
      <c r="E54" s="530">
        <f t="shared" si="11"/>
        <v>1</v>
      </c>
      <c r="F54" s="530">
        <f t="shared" si="11"/>
        <v>3</v>
      </c>
      <c r="G54" s="530">
        <v>1</v>
      </c>
      <c r="H54" s="530">
        <f t="shared" si="11"/>
        <v>8</v>
      </c>
      <c r="I54" s="530">
        <f t="shared" si="11"/>
        <v>2</v>
      </c>
      <c r="J54" s="530">
        <f t="shared" si="11"/>
        <v>1</v>
      </c>
      <c r="K54" s="530">
        <f t="shared" si="11"/>
        <v>4</v>
      </c>
      <c r="L54" s="530">
        <f t="shared" si="11"/>
        <v>1</v>
      </c>
      <c r="M54" s="530">
        <f t="shared" si="11"/>
        <v>4</v>
      </c>
      <c r="N54" s="530">
        <f t="shared" si="11"/>
        <v>4</v>
      </c>
      <c r="O54" s="555">
        <f t="shared" si="1"/>
        <v>35</v>
      </c>
    </row>
    <row r="55" spans="1:15" ht="13.5" customHeight="1">
      <c r="A55" s="910"/>
      <c r="B55" s="215" t="s">
        <v>50</v>
      </c>
      <c r="C55" s="664">
        <v>2</v>
      </c>
      <c r="D55" s="532">
        <v>4</v>
      </c>
      <c r="E55" s="532">
        <v>1</v>
      </c>
      <c r="F55" s="532">
        <v>3</v>
      </c>
      <c r="G55" s="532">
        <v>1</v>
      </c>
      <c r="H55" s="532">
        <v>2</v>
      </c>
      <c r="I55" s="532">
        <v>2</v>
      </c>
      <c r="J55" s="532">
        <v>1</v>
      </c>
      <c r="K55" s="532">
        <v>4</v>
      </c>
      <c r="L55" s="532">
        <v>1</v>
      </c>
      <c r="M55" s="532">
        <v>4</v>
      </c>
      <c r="N55" s="547">
        <v>4</v>
      </c>
      <c r="O55" s="552">
        <f t="shared" si="1"/>
        <v>29</v>
      </c>
    </row>
    <row r="56" spans="1:15" ht="13.5" customHeight="1">
      <c r="A56" s="910"/>
      <c r="B56" s="215" t="s">
        <v>51</v>
      </c>
      <c r="C56" s="664">
        <v>0</v>
      </c>
      <c r="D56" s="532">
        <v>0</v>
      </c>
      <c r="E56" s="532">
        <v>0</v>
      </c>
      <c r="F56" s="532">
        <v>0</v>
      </c>
      <c r="G56" s="532">
        <v>0</v>
      </c>
      <c r="H56" s="532">
        <v>6</v>
      </c>
      <c r="I56" s="532">
        <v>0</v>
      </c>
      <c r="J56" s="532">
        <v>0</v>
      </c>
      <c r="K56" s="532">
        <v>0</v>
      </c>
      <c r="L56" s="532">
        <v>0</v>
      </c>
      <c r="M56" s="532">
        <v>0</v>
      </c>
      <c r="N56" s="547">
        <v>0</v>
      </c>
      <c r="O56" s="552">
        <f t="shared" si="1"/>
        <v>6</v>
      </c>
    </row>
    <row r="57" spans="1:15" ht="13.5" customHeight="1">
      <c r="A57" s="120"/>
      <c r="B57" s="215" t="s">
        <v>79</v>
      </c>
      <c r="C57" s="664">
        <v>0</v>
      </c>
      <c r="D57" s="532">
        <v>0</v>
      </c>
      <c r="E57" s="532">
        <v>0</v>
      </c>
      <c r="F57" s="532">
        <v>0</v>
      </c>
      <c r="G57" s="532">
        <v>0</v>
      </c>
      <c r="H57" s="532">
        <v>0</v>
      </c>
      <c r="I57" s="532">
        <v>0</v>
      </c>
      <c r="J57" s="532">
        <v>0</v>
      </c>
      <c r="K57" s="532">
        <v>0</v>
      </c>
      <c r="L57" s="532">
        <v>0</v>
      </c>
      <c r="M57" s="532">
        <v>0</v>
      </c>
      <c r="N57" s="547">
        <v>0</v>
      </c>
      <c r="O57" s="552">
        <f t="shared" si="1"/>
        <v>0</v>
      </c>
    </row>
    <row r="58" spans="1:15" ht="13.5" customHeight="1" thickBot="1">
      <c r="A58" s="121"/>
      <c r="B58" s="216" t="s">
        <v>52</v>
      </c>
      <c r="C58" s="665">
        <v>0</v>
      </c>
      <c r="D58" s="535">
        <v>0</v>
      </c>
      <c r="E58" s="535">
        <v>0</v>
      </c>
      <c r="F58" s="535">
        <v>0</v>
      </c>
      <c r="G58" s="535">
        <v>0</v>
      </c>
      <c r="H58" s="535">
        <v>0</v>
      </c>
      <c r="I58" s="535">
        <v>0</v>
      </c>
      <c r="J58" s="535">
        <v>0</v>
      </c>
      <c r="K58" s="535">
        <v>0</v>
      </c>
      <c r="L58" s="535">
        <v>0</v>
      </c>
      <c r="M58" s="535">
        <v>0</v>
      </c>
      <c r="N58" s="548">
        <v>0</v>
      </c>
      <c r="O58" s="554">
        <f t="shared" si="1"/>
        <v>0</v>
      </c>
    </row>
    <row r="59" spans="1:15" ht="13.5" customHeight="1" thickTop="1">
      <c r="A59" s="910" t="s">
        <v>154</v>
      </c>
      <c r="B59" s="219" t="s">
        <v>49</v>
      </c>
      <c r="C59" s="669">
        <f aca="true" t="shared" si="12" ref="C59:N59">IF(C60="","",SUM(C60:C63))</f>
        <v>25</v>
      </c>
      <c r="D59" s="540">
        <f t="shared" si="12"/>
        <v>29</v>
      </c>
      <c r="E59" s="530">
        <f t="shared" si="12"/>
        <v>29</v>
      </c>
      <c r="F59" s="530">
        <f t="shared" si="12"/>
        <v>28</v>
      </c>
      <c r="G59" s="530">
        <v>38</v>
      </c>
      <c r="H59" s="530">
        <f t="shared" si="12"/>
        <v>72</v>
      </c>
      <c r="I59" s="530">
        <f t="shared" si="12"/>
        <v>16</v>
      </c>
      <c r="J59" s="530">
        <f t="shared" si="12"/>
        <v>33</v>
      </c>
      <c r="K59" s="530">
        <f t="shared" si="12"/>
        <v>40</v>
      </c>
      <c r="L59" s="530">
        <f t="shared" si="12"/>
        <v>23</v>
      </c>
      <c r="M59" s="530">
        <f t="shared" si="12"/>
        <v>16</v>
      </c>
      <c r="N59" s="530">
        <f t="shared" si="12"/>
        <v>32</v>
      </c>
      <c r="O59" s="555">
        <f t="shared" si="1"/>
        <v>381</v>
      </c>
    </row>
    <row r="60" spans="1:15" ht="13.5" customHeight="1">
      <c r="A60" s="910"/>
      <c r="B60" s="215" t="s">
        <v>50</v>
      </c>
      <c r="C60" s="664">
        <v>13</v>
      </c>
      <c r="D60" s="532">
        <v>10</v>
      </c>
      <c r="E60" s="532">
        <v>23</v>
      </c>
      <c r="F60" s="532">
        <v>23</v>
      </c>
      <c r="G60" s="532">
        <v>11</v>
      </c>
      <c r="H60" s="532">
        <v>16</v>
      </c>
      <c r="I60" s="532">
        <v>11</v>
      </c>
      <c r="J60" s="532">
        <v>15</v>
      </c>
      <c r="K60" s="532">
        <v>19</v>
      </c>
      <c r="L60" s="532">
        <v>4</v>
      </c>
      <c r="M60" s="532">
        <v>11</v>
      </c>
      <c r="N60" s="547">
        <v>12</v>
      </c>
      <c r="O60" s="552">
        <f t="shared" si="1"/>
        <v>168</v>
      </c>
    </row>
    <row r="61" spans="1:15" ht="13.5" customHeight="1">
      <c r="A61" s="910"/>
      <c r="B61" s="215" t="s">
        <v>51</v>
      </c>
      <c r="C61" s="664">
        <v>0</v>
      </c>
      <c r="D61" s="532">
        <v>19</v>
      </c>
      <c r="E61" s="532">
        <v>0</v>
      </c>
      <c r="F61" s="532">
        <v>0</v>
      </c>
      <c r="G61" s="532">
        <v>12</v>
      </c>
      <c r="H61" s="532">
        <v>39</v>
      </c>
      <c r="I61" s="532">
        <v>0</v>
      </c>
      <c r="J61" s="532">
        <v>5</v>
      </c>
      <c r="K61" s="532">
        <v>12</v>
      </c>
      <c r="L61" s="532">
        <v>14</v>
      </c>
      <c r="M61" s="532">
        <v>0</v>
      </c>
      <c r="N61" s="547">
        <v>0</v>
      </c>
      <c r="O61" s="552">
        <f t="shared" si="1"/>
        <v>101</v>
      </c>
    </row>
    <row r="62" spans="1:15" ht="13.5" customHeight="1">
      <c r="A62" s="120"/>
      <c r="B62" s="215" t="s">
        <v>79</v>
      </c>
      <c r="C62" s="664">
        <v>0</v>
      </c>
      <c r="D62" s="532">
        <v>0</v>
      </c>
      <c r="E62" s="532">
        <v>0</v>
      </c>
      <c r="F62" s="532">
        <v>0</v>
      </c>
      <c r="G62" s="532">
        <v>0</v>
      </c>
      <c r="H62" s="532">
        <v>0</v>
      </c>
      <c r="I62" s="532">
        <v>0</v>
      </c>
      <c r="J62" s="532">
        <v>0</v>
      </c>
      <c r="K62" s="532">
        <v>0</v>
      </c>
      <c r="L62" s="532">
        <v>0</v>
      </c>
      <c r="M62" s="532">
        <v>0</v>
      </c>
      <c r="N62" s="547">
        <v>0</v>
      </c>
      <c r="O62" s="552">
        <f t="shared" si="1"/>
        <v>0</v>
      </c>
    </row>
    <row r="63" spans="1:15" ht="13.5" customHeight="1" thickBot="1">
      <c r="A63" s="121"/>
      <c r="B63" s="216" t="s">
        <v>52</v>
      </c>
      <c r="C63" s="665">
        <v>12</v>
      </c>
      <c r="D63" s="535">
        <v>0</v>
      </c>
      <c r="E63" s="535">
        <v>6</v>
      </c>
      <c r="F63" s="535">
        <v>5</v>
      </c>
      <c r="G63" s="535">
        <v>15</v>
      </c>
      <c r="H63" s="535">
        <v>17</v>
      </c>
      <c r="I63" s="535">
        <v>5</v>
      </c>
      <c r="J63" s="535">
        <v>13</v>
      </c>
      <c r="K63" s="535">
        <v>9</v>
      </c>
      <c r="L63" s="535">
        <v>5</v>
      </c>
      <c r="M63" s="535">
        <v>5</v>
      </c>
      <c r="N63" s="548">
        <v>20</v>
      </c>
      <c r="O63" s="554">
        <f t="shared" si="1"/>
        <v>112</v>
      </c>
    </row>
    <row r="64" spans="1:15" ht="13.5" customHeight="1" thickTop="1">
      <c r="A64" s="910" t="s">
        <v>155</v>
      </c>
      <c r="B64" s="219" t="s">
        <v>49</v>
      </c>
      <c r="C64" s="669">
        <f aca="true" t="shared" si="13" ref="C64:N64">IF(C65="","",SUM(C65:C68))</f>
        <v>0</v>
      </c>
      <c r="D64" s="540">
        <f t="shared" si="13"/>
        <v>3</v>
      </c>
      <c r="E64" s="530">
        <f t="shared" si="13"/>
        <v>2</v>
      </c>
      <c r="F64" s="530">
        <f t="shared" si="13"/>
        <v>1</v>
      </c>
      <c r="G64" s="530">
        <v>0</v>
      </c>
      <c r="H64" s="530">
        <f t="shared" si="13"/>
        <v>1</v>
      </c>
      <c r="I64" s="530">
        <f t="shared" si="13"/>
        <v>2</v>
      </c>
      <c r="J64" s="530">
        <f t="shared" si="13"/>
        <v>2</v>
      </c>
      <c r="K64" s="530">
        <f t="shared" si="13"/>
        <v>0</v>
      </c>
      <c r="L64" s="530">
        <f t="shared" si="13"/>
        <v>0</v>
      </c>
      <c r="M64" s="530">
        <f t="shared" si="13"/>
        <v>4</v>
      </c>
      <c r="N64" s="530">
        <f t="shared" si="13"/>
        <v>0</v>
      </c>
      <c r="O64" s="555">
        <f t="shared" si="1"/>
        <v>15</v>
      </c>
    </row>
    <row r="65" spans="1:15" ht="13.5" customHeight="1">
      <c r="A65" s="910"/>
      <c r="B65" s="215" t="s">
        <v>50</v>
      </c>
      <c r="C65" s="664">
        <v>0</v>
      </c>
      <c r="D65" s="532">
        <v>3</v>
      </c>
      <c r="E65" s="532">
        <v>2</v>
      </c>
      <c r="F65" s="532">
        <v>1</v>
      </c>
      <c r="G65" s="532">
        <v>0</v>
      </c>
      <c r="H65" s="532">
        <v>1</v>
      </c>
      <c r="I65" s="532">
        <v>2</v>
      </c>
      <c r="J65" s="532">
        <v>2</v>
      </c>
      <c r="K65" s="532">
        <v>0</v>
      </c>
      <c r="L65" s="532">
        <v>0</v>
      </c>
      <c r="M65" s="532">
        <v>4</v>
      </c>
      <c r="N65" s="547">
        <v>0</v>
      </c>
      <c r="O65" s="552">
        <f t="shared" si="1"/>
        <v>15</v>
      </c>
    </row>
    <row r="66" spans="1:15" ht="13.5" customHeight="1">
      <c r="A66" s="910"/>
      <c r="B66" s="215" t="s">
        <v>51</v>
      </c>
      <c r="C66" s="664">
        <v>0</v>
      </c>
      <c r="D66" s="532">
        <v>0</v>
      </c>
      <c r="E66" s="532">
        <v>0</v>
      </c>
      <c r="F66" s="532">
        <v>0</v>
      </c>
      <c r="G66" s="532">
        <v>0</v>
      </c>
      <c r="H66" s="532">
        <v>0</v>
      </c>
      <c r="I66" s="532">
        <v>0</v>
      </c>
      <c r="J66" s="532">
        <v>0</v>
      </c>
      <c r="K66" s="532">
        <v>0</v>
      </c>
      <c r="L66" s="532">
        <v>0</v>
      </c>
      <c r="M66" s="532">
        <v>0</v>
      </c>
      <c r="N66" s="547">
        <v>0</v>
      </c>
      <c r="O66" s="553">
        <f t="shared" si="1"/>
        <v>0</v>
      </c>
    </row>
    <row r="67" spans="1:15" ht="13.5" customHeight="1">
      <c r="A67" s="120"/>
      <c r="B67" s="215" t="s">
        <v>79</v>
      </c>
      <c r="C67" s="664">
        <v>0</v>
      </c>
      <c r="D67" s="532">
        <v>0</v>
      </c>
      <c r="E67" s="532">
        <v>0</v>
      </c>
      <c r="F67" s="532">
        <v>0</v>
      </c>
      <c r="G67" s="532">
        <v>0</v>
      </c>
      <c r="H67" s="532">
        <v>0</v>
      </c>
      <c r="I67" s="532">
        <v>0</v>
      </c>
      <c r="J67" s="532">
        <v>0</v>
      </c>
      <c r="K67" s="532">
        <v>0</v>
      </c>
      <c r="L67" s="532">
        <v>0</v>
      </c>
      <c r="M67" s="532">
        <v>0</v>
      </c>
      <c r="N67" s="547">
        <v>0</v>
      </c>
      <c r="O67" s="552">
        <f t="shared" si="1"/>
        <v>0</v>
      </c>
    </row>
    <row r="68" spans="1:15" ht="13.5" customHeight="1" thickBot="1">
      <c r="A68" s="121"/>
      <c r="B68" s="216" t="s">
        <v>52</v>
      </c>
      <c r="C68" s="665">
        <v>0</v>
      </c>
      <c r="D68" s="535">
        <v>0</v>
      </c>
      <c r="E68" s="535">
        <v>0</v>
      </c>
      <c r="F68" s="532">
        <v>0</v>
      </c>
      <c r="G68" s="535">
        <v>0</v>
      </c>
      <c r="H68" s="535">
        <v>0</v>
      </c>
      <c r="I68" s="535">
        <v>0</v>
      </c>
      <c r="J68" s="535">
        <v>0</v>
      </c>
      <c r="K68" s="535">
        <v>0</v>
      </c>
      <c r="L68" s="535">
        <v>0</v>
      </c>
      <c r="M68" s="535">
        <v>0</v>
      </c>
      <c r="N68" s="548">
        <v>0</v>
      </c>
      <c r="O68" s="553">
        <f t="shared" si="1"/>
        <v>0</v>
      </c>
    </row>
    <row r="69" spans="1:15" ht="13.5" customHeight="1" thickTop="1">
      <c r="A69" s="911" t="s">
        <v>156</v>
      </c>
      <c r="B69" s="214" t="s">
        <v>49</v>
      </c>
      <c r="C69" s="669">
        <f aca="true" t="shared" si="14" ref="C69:N69">IF(C70="","",SUM(C70:C73))</f>
        <v>0</v>
      </c>
      <c r="D69" s="540">
        <f t="shared" si="14"/>
        <v>2</v>
      </c>
      <c r="E69" s="530">
        <f t="shared" si="14"/>
        <v>3</v>
      </c>
      <c r="F69" s="530">
        <f t="shared" si="14"/>
        <v>2</v>
      </c>
      <c r="G69" s="530">
        <v>1</v>
      </c>
      <c r="H69" s="530">
        <f t="shared" si="14"/>
        <v>4</v>
      </c>
      <c r="I69" s="530">
        <f t="shared" si="14"/>
        <v>4</v>
      </c>
      <c r="J69" s="530">
        <f t="shared" si="14"/>
        <v>2</v>
      </c>
      <c r="K69" s="530">
        <f t="shared" si="14"/>
        <v>3</v>
      </c>
      <c r="L69" s="530">
        <f t="shared" si="14"/>
        <v>3</v>
      </c>
      <c r="M69" s="530">
        <f t="shared" si="14"/>
        <v>4</v>
      </c>
      <c r="N69" s="530">
        <f t="shared" si="14"/>
        <v>1</v>
      </c>
      <c r="O69" s="551">
        <f aca="true" t="shared" si="15" ref="O69:O78">SUM(C69:N69)</f>
        <v>29</v>
      </c>
    </row>
    <row r="70" spans="1:15" ht="13.5" customHeight="1">
      <c r="A70" s="910"/>
      <c r="B70" s="215" t="s">
        <v>50</v>
      </c>
      <c r="C70" s="664">
        <v>0</v>
      </c>
      <c r="D70" s="532">
        <v>2</v>
      </c>
      <c r="E70" s="532">
        <v>3</v>
      </c>
      <c r="F70" s="532">
        <v>1</v>
      </c>
      <c r="G70" s="532">
        <v>1</v>
      </c>
      <c r="H70" s="532">
        <v>4</v>
      </c>
      <c r="I70" s="532">
        <v>3</v>
      </c>
      <c r="J70" s="532">
        <v>1</v>
      </c>
      <c r="K70" s="532">
        <v>3</v>
      </c>
      <c r="L70" s="532">
        <v>3</v>
      </c>
      <c r="M70" s="532">
        <v>4</v>
      </c>
      <c r="N70" s="533">
        <v>1</v>
      </c>
      <c r="O70" s="534">
        <f t="shared" si="15"/>
        <v>26</v>
      </c>
    </row>
    <row r="71" spans="1:15" ht="13.5" customHeight="1">
      <c r="A71" s="910"/>
      <c r="B71" s="215" t="s">
        <v>51</v>
      </c>
      <c r="C71" s="664">
        <v>0</v>
      </c>
      <c r="D71" s="532">
        <v>0</v>
      </c>
      <c r="E71" s="532">
        <v>0</v>
      </c>
      <c r="F71" s="532">
        <v>0</v>
      </c>
      <c r="G71" s="532">
        <v>0</v>
      </c>
      <c r="H71" s="532">
        <v>0</v>
      </c>
      <c r="I71" s="532">
        <v>0</v>
      </c>
      <c r="J71" s="532">
        <v>0</v>
      </c>
      <c r="K71" s="532">
        <v>0</v>
      </c>
      <c r="L71" s="532">
        <v>0</v>
      </c>
      <c r="M71" s="532">
        <v>0</v>
      </c>
      <c r="N71" s="533">
        <v>0</v>
      </c>
      <c r="O71" s="534">
        <f t="shared" si="15"/>
        <v>0</v>
      </c>
    </row>
    <row r="72" spans="1:15" ht="13.5" customHeight="1">
      <c r="A72" s="120"/>
      <c r="B72" s="215" t="s">
        <v>79</v>
      </c>
      <c r="C72" s="518">
        <v>0</v>
      </c>
      <c r="D72" s="532">
        <v>0</v>
      </c>
      <c r="E72" s="532">
        <v>0</v>
      </c>
      <c r="F72" s="532">
        <v>1</v>
      </c>
      <c r="G72" s="532">
        <v>0</v>
      </c>
      <c r="H72" s="532">
        <v>0</v>
      </c>
      <c r="I72" s="532">
        <v>0</v>
      </c>
      <c r="J72" s="532">
        <v>0</v>
      </c>
      <c r="K72" s="532">
        <v>0</v>
      </c>
      <c r="L72" s="532">
        <v>0</v>
      </c>
      <c r="M72" s="532">
        <v>0</v>
      </c>
      <c r="N72" s="533">
        <v>0</v>
      </c>
      <c r="O72" s="534">
        <f t="shared" si="15"/>
        <v>1</v>
      </c>
    </row>
    <row r="73" spans="1:15" ht="13.5" customHeight="1" thickBot="1">
      <c r="A73" s="121"/>
      <c r="B73" s="216" t="s">
        <v>52</v>
      </c>
      <c r="C73" s="557">
        <v>0</v>
      </c>
      <c r="D73" s="535">
        <v>0</v>
      </c>
      <c r="E73" s="535">
        <v>0</v>
      </c>
      <c r="F73" s="532">
        <v>0</v>
      </c>
      <c r="G73" s="535">
        <v>0</v>
      </c>
      <c r="H73" s="535">
        <v>0</v>
      </c>
      <c r="I73" s="535">
        <v>1</v>
      </c>
      <c r="J73" s="535">
        <v>1</v>
      </c>
      <c r="K73" s="535">
        <v>0</v>
      </c>
      <c r="L73" s="535">
        <v>0</v>
      </c>
      <c r="M73" s="535">
        <v>0</v>
      </c>
      <c r="N73" s="536">
        <v>0</v>
      </c>
      <c r="O73" s="537">
        <f t="shared" si="15"/>
        <v>2</v>
      </c>
    </row>
    <row r="74" spans="1:15" ht="13.5" customHeight="1" thickTop="1">
      <c r="A74" s="910" t="s">
        <v>47</v>
      </c>
      <c r="B74" s="214" t="s">
        <v>49</v>
      </c>
      <c r="C74" s="529">
        <f>IF(C4="","",C69+C64+C59+C54+C49+C44+C39+C34+C29+C24+C19+C14+C9+C4)</f>
        <v>609</v>
      </c>
      <c r="D74" s="530">
        <f>IF(D4="","",D69+D64+D59+D54+D49+D44+D39+D34+D29+D24+D19+D14+D9+D4)</f>
        <v>899</v>
      </c>
      <c r="E74" s="530">
        <f aca="true" t="shared" si="16" ref="E74:N74">IF(E4="","",E69+E64+E59+E54+E49+E44+E39+E34+E29+E24+E19+E14+E9+E4)</f>
        <v>583</v>
      </c>
      <c r="F74" s="530">
        <f t="shared" si="16"/>
        <v>819</v>
      </c>
      <c r="G74" s="530">
        <f>IF(G4="","",G69+G64+G59+G54+G49+G44+G39+G34+G29+G24+G19+G14+G9+G4)</f>
        <v>685</v>
      </c>
      <c r="H74" s="530">
        <f t="shared" si="16"/>
        <v>736</v>
      </c>
      <c r="I74" s="530">
        <f t="shared" si="16"/>
        <v>668</v>
      </c>
      <c r="J74" s="530">
        <f t="shared" si="16"/>
        <v>704</v>
      </c>
      <c r="K74" s="530">
        <f t="shared" si="16"/>
        <v>650</v>
      </c>
      <c r="L74" s="530">
        <f t="shared" si="16"/>
        <v>528</v>
      </c>
      <c r="M74" s="530">
        <f>IF(M4="","",M69+M64+M59+M54+M49+M44+M39+M34+M29+M24+M19+M14+M9+M4)</f>
        <v>932</v>
      </c>
      <c r="N74" s="539">
        <f t="shared" si="16"/>
        <v>458</v>
      </c>
      <c r="O74" s="531">
        <f t="shared" si="15"/>
        <v>8271</v>
      </c>
    </row>
    <row r="75" spans="1:15" ht="13.5" customHeight="1">
      <c r="A75" s="910"/>
      <c r="B75" s="215" t="s">
        <v>50</v>
      </c>
      <c r="C75" s="538">
        <f aca="true" t="shared" si="17" ref="C75:D78">IF(C5="","",C70+C65+C60+C55+C50+C45+C40+C35+C30+C25+C20+C15+C10+C5)</f>
        <v>223</v>
      </c>
      <c r="D75" s="540">
        <f t="shared" si="17"/>
        <v>289</v>
      </c>
      <c r="E75" s="540">
        <f aca="true" t="shared" si="18" ref="E75:N75">IF(E5="","",E70+E65+E60+E55+E50+E45+E40+E35+E30+E25+E20+E15+E10+E5)</f>
        <v>250</v>
      </c>
      <c r="F75" s="540">
        <f t="shared" si="18"/>
        <v>326</v>
      </c>
      <c r="G75" s="540">
        <f>IF(G5="","",G70+G65+G60+G55+G50+G45+G40+G35+G30+G25+G20+G15+G10+G5)</f>
        <v>247</v>
      </c>
      <c r="H75" s="540">
        <f t="shared" si="18"/>
        <v>279</v>
      </c>
      <c r="I75" s="540">
        <f t="shared" si="18"/>
        <v>262</v>
      </c>
      <c r="J75" s="540">
        <f t="shared" si="18"/>
        <v>263</v>
      </c>
      <c r="K75" s="540">
        <f t="shared" si="18"/>
        <v>284</v>
      </c>
      <c r="L75" s="540">
        <f t="shared" si="18"/>
        <v>218</v>
      </c>
      <c r="M75" s="540">
        <f t="shared" si="18"/>
        <v>254</v>
      </c>
      <c r="N75" s="541">
        <f t="shared" si="18"/>
        <v>189</v>
      </c>
      <c r="O75" s="534">
        <f t="shared" si="15"/>
        <v>3084</v>
      </c>
    </row>
    <row r="76" spans="1:15" ht="13.5" customHeight="1">
      <c r="A76" s="910"/>
      <c r="B76" s="215" t="s">
        <v>51</v>
      </c>
      <c r="C76" s="538">
        <f t="shared" si="17"/>
        <v>263</v>
      </c>
      <c r="D76" s="540">
        <f t="shared" si="17"/>
        <v>466</v>
      </c>
      <c r="E76" s="540">
        <f aca="true" t="shared" si="19" ref="E76:N76">IF(E6="","",E71+E66+E61+E56+E51+E46+E41+E36+E31+E26+E21+E16+E11+E6)</f>
        <v>179</v>
      </c>
      <c r="F76" s="540">
        <f t="shared" si="19"/>
        <v>248</v>
      </c>
      <c r="G76" s="540">
        <f>IF(G6="","",G71+G66+G61+G56+G51+G46+G41+G36+G31+G26+G21+G16+G11+G6)</f>
        <v>306</v>
      </c>
      <c r="H76" s="540">
        <f t="shared" si="19"/>
        <v>281</v>
      </c>
      <c r="I76" s="540">
        <f t="shared" si="19"/>
        <v>258</v>
      </c>
      <c r="J76" s="540">
        <f t="shared" si="19"/>
        <v>307</v>
      </c>
      <c r="K76" s="540">
        <f t="shared" si="19"/>
        <v>243</v>
      </c>
      <c r="L76" s="540">
        <f t="shared" si="19"/>
        <v>192</v>
      </c>
      <c r="M76" s="540">
        <f t="shared" si="19"/>
        <v>207</v>
      </c>
      <c r="N76" s="541">
        <f t="shared" si="19"/>
        <v>137</v>
      </c>
      <c r="O76" s="534">
        <f t="shared" si="15"/>
        <v>3087</v>
      </c>
    </row>
    <row r="77" spans="1:15" ht="13.5" customHeight="1">
      <c r="A77" s="120"/>
      <c r="B77" s="215" t="s">
        <v>79</v>
      </c>
      <c r="C77" s="538">
        <f t="shared" si="17"/>
        <v>1</v>
      </c>
      <c r="D77" s="540">
        <f t="shared" si="17"/>
        <v>3</v>
      </c>
      <c r="E77" s="540">
        <f aca="true" t="shared" si="20" ref="E77:N77">IF(E7="","",E72+E67+E62+E57+E52+E47+E42+E37+E32+E27+E22+E17+E12+E7)</f>
        <v>0</v>
      </c>
      <c r="F77" s="540">
        <f t="shared" si="20"/>
        <v>38</v>
      </c>
      <c r="G77" s="540">
        <f>IF(G7="","",G72+G67+G62+G57+G52+G47+G42+G37+G32+G27+G22+G17+G12+G7)</f>
        <v>0</v>
      </c>
      <c r="H77" s="540">
        <f t="shared" si="20"/>
        <v>1</v>
      </c>
      <c r="I77" s="540">
        <f t="shared" si="20"/>
        <v>1</v>
      </c>
      <c r="J77" s="540">
        <f t="shared" si="20"/>
        <v>1</v>
      </c>
      <c r="K77" s="540">
        <f t="shared" si="20"/>
        <v>3</v>
      </c>
      <c r="L77" s="540">
        <f t="shared" si="20"/>
        <v>0</v>
      </c>
      <c r="M77" s="540">
        <f t="shared" si="20"/>
        <v>0</v>
      </c>
      <c r="N77" s="541">
        <f t="shared" si="20"/>
        <v>1</v>
      </c>
      <c r="O77" s="534">
        <f t="shared" si="15"/>
        <v>49</v>
      </c>
    </row>
    <row r="78" spans="1:15" ht="13.5" customHeight="1" thickBot="1">
      <c r="A78" s="122"/>
      <c r="B78" s="223" t="s">
        <v>52</v>
      </c>
      <c r="C78" s="542">
        <f t="shared" si="17"/>
        <v>122</v>
      </c>
      <c r="D78" s="543">
        <f t="shared" si="17"/>
        <v>141</v>
      </c>
      <c r="E78" s="543">
        <f aca="true" t="shared" si="21" ref="E78:N78">IF(E8="","",E73+E68+E63+E58+E53+E48+E43+E38+E33+E28+E23+E18+E13+E8)</f>
        <v>154</v>
      </c>
      <c r="F78" s="543">
        <f t="shared" si="21"/>
        <v>207</v>
      </c>
      <c r="G78" s="543">
        <f t="shared" si="21"/>
        <v>132</v>
      </c>
      <c r="H78" s="543">
        <f t="shared" si="21"/>
        <v>175</v>
      </c>
      <c r="I78" s="543">
        <f t="shared" si="21"/>
        <v>147</v>
      </c>
      <c r="J78" s="543">
        <f t="shared" si="21"/>
        <v>133</v>
      </c>
      <c r="K78" s="543">
        <f t="shared" si="21"/>
        <v>120</v>
      </c>
      <c r="L78" s="543">
        <f t="shared" si="21"/>
        <v>118</v>
      </c>
      <c r="M78" s="543">
        <f t="shared" si="21"/>
        <v>471</v>
      </c>
      <c r="N78" s="544">
        <f t="shared" si="21"/>
        <v>131</v>
      </c>
      <c r="O78" s="545">
        <f t="shared" si="15"/>
        <v>2051</v>
      </c>
    </row>
    <row r="79" spans="1:15" ht="13.5" customHeight="1">
      <c r="A79" s="616"/>
      <c r="B79" s="213"/>
      <c r="C79" s="179"/>
      <c r="D79" s="179"/>
      <c r="E79" s="179"/>
      <c r="F79" s="179"/>
      <c r="G79" s="179"/>
      <c r="H79" s="179"/>
      <c r="I79" s="179"/>
      <c r="J79" s="179"/>
      <c r="K79" s="179"/>
      <c r="L79" s="179"/>
      <c r="M79" s="179"/>
      <c r="N79" s="225"/>
      <c r="O79" s="622" t="s">
        <v>161</v>
      </c>
    </row>
    <row r="80" spans="1:15" ht="13.5">
      <c r="A80" s="213"/>
      <c r="B80" s="213"/>
      <c r="C80" s="179"/>
      <c r="D80" s="179"/>
      <c r="E80" s="179"/>
      <c r="F80" s="179"/>
      <c r="G80" s="179"/>
      <c r="H80" s="179"/>
      <c r="I80" s="179"/>
      <c r="J80" s="179"/>
      <c r="K80" s="179"/>
      <c r="L80" s="179"/>
      <c r="M80" s="179"/>
      <c r="N80" s="179"/>
      <c r="O80" s="179"/>
    </row>
    <row r="81" spans="1:15" ht="13.5">
      <c r="A81" s="213"/>
      <c r="B81" s="213"/>
      <c r="C81" s="213"/>
      <c r="D81" s="213"/>
      <c r="E81" s="213"/>
      <c r="F81" s="213"/>
      <c r="G81" s="213"/>
      <c r="H81" s="213"/>
      <c r="I81" s="213"/>
      <c r="J81" s="213"/>
      <c r="K81" s="213"/>
      <c r="L81" s="213"/>
      <c r="M81" s="213"/>
      <c r="N81" s="213"/>
      <c r="O81" s="213"/>
    </row>
    <row r="82" spans="1:15" ht="13.5">
      <c r="A82" s="213"/>
      <c r="B82" s="213"/>
      <c r="C82" s="213"/>
      <c r="D82" s="213"/>
      <c r="E82" s="213"/>
      <c r="F82" s="213"/>
      <c r="G82" s="213"/>
      <c r="H82" s="213"/>
      <c r="I82" s="213"/>
      <c r="J82" s="213"/>
      <c r="K82" s="213"/>
      <c r="L82" s="213"/>
      <c r="M82" s="213"/>
      <c r="N82" s="213"/>
      <c r="O82" s="213"/>
    </row>
    <row r="83" spans="1:15" ht="13.5">
      <c r="A83" s="213"/>
      <c r="B83" s="213"/>
      <c r="C83" s="213"/>
      <c r="D83" s="213"/>
      <c r="E83" s="213"/>
      <c r="F83" s="213"/>
      <c r="G83" s="213"/>
      <c r="H83" s="213"/>
      <c r="I83" s="213"/>
      <c r="J83" s="213"/>
      <c r="K83" s="213"/>
      <c r="L83" s="213"/>
      <c r="M83" s="213"/>
      <c r="N83" s="213"/>
      <c r="O83" s="213"/>
    </row>
    <row r="84" spans="1:15" ht="13.5">
      <c r="A84" s="213"/>
      <c r="B84" s="213"/>
      <c r="C84" s="213"/>
      <c r="D84" s="213"/>
      <c r="E84" s="213"/>
      <c r="F84" s="213"/>
      <c r="G84" s="213"/>
      <c r="H84" s="213"/>
      <c r="I84" s="213"/>
      <c r="J84" s="213"/>
      <c r="K84" s="213"/>
      <c r="L84" s="213"/>
      <c r="M84" s="213"/>
      <c r="N84" s="213"/>
      <c r="O84" s="213"/>
    </row>
    <row r="85" spans="1:15" ht="13.5">
      <c r="A85" s="213"/>
      <c r="B85" s="213"/>
      <c r="C85" s="213"/>
      <c r="D85" s="213"/>
      <c r="E85" s="213"/>
      <c r="F85" s="213"/>
      <c r="G85" s="213"/>
      <c r="H85" s="213"/>
      <c r="I85" s="213"/>
      <c r="J85" s="213"/>
      <c r="K85" s="213"/>
      <c r="L85" s="213"/>
      <c r="M85" s="213"/>
      <c r="N85" s="213"/>
      <c r="O85" s="213"/>
    </row>
    <row r="86" spans="1:15" ht="13.5">
      <c r="A86" s="213"/>
      <c r="B86" s="213"/>
      <c r="C86" s="213"/>
      <c r="D86" s="213"/>
      <c r="E86" s="213"/>
      <c r="F86" s="213"/>
      <c r="G86" s="213"/>
      <c r="H86" s="213"/>
      <c r="I86" s="213"/>
      <c r="J86" s="213"/>
      <c r="K86" s="213"/>
      <c r="L86" s="213"/>
      <c r="M86" s="213"/>
      <c r="N86" s="213"/>
      <c r="O86" s="213"/>
    </row>
    <row r="87" spans="1:15" ht="13.5">
      <c r="A87" s="213"/>
      <c r="B87" s="213"/>
      <c r="C87" s="213"/>
      <c r="D87" s="213"/>
      <c r="E87" s="213"/>
      <c r="F87" s="213"/>
      <c r="G87" s="213"/>
      <c r="H87" s="213"/>
      <c r="I87" s="213"/>
      <c r="J87" s="213"/>
      <c r="K87" s="213"/>
      <c r="L87" s="213"/>
      <c r="M87" s="213"/>
      <c r="N87" s="213"/>
      <c r="O87" s="213"/>
    </row>
    <row r="88" spans="1:15" ht="13.5">
      <c r="A88" s="213"/>
      <c r="B88" s="213"/>
      <c r="C88" s="213"/>
      <c r="D88" s="213"/>
      <c r="E88" s="213"/>
      <c r="F88" s="213"/>
      <c r="G88" s="213"/>
      <c r="H88" s="213"/>
      <c r="I88" s="213"/>
      <c r="J88" s="213"/>
      <c r="K88" s="213"/>
      <c r="L88" s="213"/>
      <c r="M88" s="213"/>
      <c r="N88" s="213"/>
      <c r="O88" s="213"/>
    </row>
    <row r="89" spans="1:15" ht="13.5">
      <c r="A89" s="213"/>
      <c r="B89" s="213"/>
      <c r="C89" s="213"/>
      <c r="D89" s="213"/>
      <c r="E89" s="213"/>
      <c r="F89" s="213"/>
      <c r="G89" s="213"/>
      <c r="H89" s="213"/>
      <c r="I89" s="213"/>
      <c r="J89" s="213"/>
      <c r="K89" s="213"/>
      <c r="L89" s="213"/>
      <c r="M89" s="213"/>
      <c r="N89" s="213"/>
      <c r="O89" s="213"/>
    </row>
    <row r="90" spans="1:15" ht="13.5">
      <c r="A90" s="213"/>
      <c r="B90" s="213"/>
      <c r="C90" s="213"/>
      <c r="D90" s="213"/>
      <c r="E90" s="213"/>
      <c r="F90" s="213"/>
      <c r="G90" s="213"/>
      <c r="H90" s="213"/>
      <c r="I90" s="213"/>
      <c r="J90" s="213"/>
      <c r="K90" s="213"/>
      <c r="L90" s="213"/>
      <c r="M90" s="213"/>
      <c r="N90" s="213"/>
      <c r="O90" s="213"/>
    </row>
    <row r="91" spans="1:15" ht="13.5">
      <c r="A91" s="213"/>
      <c r="B91" s="213"/>
      <c r="C91" s="213"/>
      <c r="D91" s="213"/>
      <c r="E91" s="213"/>
      <c r="F91" s="213"/>
      <c r="G91" s="213"/>
      <c r="H91" s="213"/>
      <c r="I91" s="213"/>
      <c r="J91" s="213"/>
      <c r="K91" s="213"/>
      <c r="L91" s="213"/>
      <c r="M91" s="213"/>
      <c r="N91" s="213"/>
      <c r="O91" s="213"/>
    </row>
    <row r="92" spans="1:15" ht="13.5">
      <c r="A92" s="213"/>
      <c r="B92" s="213"/>
      <c r="C92" s="213"/>
      <c r="D92" s="213"/>
      <c r="E92" s="213"/>
      <c r="F92" s="213"/>
      <c r="G92" s="213"/>
      <c r="H92" s="213"/>
      <c r="I92" s="213"/>
      <c r="J92" s="213"/>
      <c r="K92" s="213"/>
      <c r="L92" s="213"/>
      <c r="M92" s="213"/>
      <c r="N92" s="213"/>
      <c r="O92" s="213"/>
    </row>
    <row r="93" spans="1:15" ht="13.5">
      <c r="A93" s="213"/>
      <c r="B93" s="213"/>
      <c r="C93" s="213"/>
      <c r="D93" s="213"/>
      <c r="E93" s="213"/>
      <c r="F93" s="213"/>
      <c r="G93" s="213"/>
      <c r="H93" s="213"/>
      <c r="I93" s="213"/>
      <c r="J93" s="213"/>
      <c r="K93" s="213"/>
      <c r="L93" s="213"/>
      <c r="M93" s="213"/>
      <c r="N93" s="213"/>
      <c r="O93" s="213"/>
    </row>
  </sheetData>
  <sheetProtection/>
  <mergeCells count="14">
    <mergeCell ref="A9:A13"/>
    <mergeCell ref="A34:A36"/>
    <mergeCell ref="A54:A56"/>
    <mergeCell ref="A29:A31"/>
    <mergeCell ref="A24:A26"/>
    <mergeCell ref="A19:A21"/>
    <mergeCell ref="A14:A16"/>
    <mergeCell ref="A74:A76"/>
    <mergeCell ref="A69:A71"/>
    <mergeCell ref="A39:A41"/>
    <mergeCell ref="A64:A66"/>
    <mergeCell ref="A59:A61"/>
    <mergeCell ref="A49:A53"/>
    <mergeCell ref="A44:A48"/>
  </mergeCells>
  <printOptions/>
  <pageMargins left="0.75" right="0.75" top="0.33" bottom="0.49" header="0.2" footer="0.2"/>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企画部情報政策課</cp:lastModifiedBy>
  <cp:lastPrinted>2018-05-09T01:22:03Z</cp:lastPrinted>
  <dcterms:created xsi:type="dcterms:W3CDTF">2006-05-02T07:06:59Z</dcterms:created>
  <dcterms:modified xsi:type="dcterms:W3CDTF">2018-05-09T01:48:13Z</dcterms:modified>
  <cp:category/>
  <cp:version/>
  <cp:contentType/>
  <cp:contentStatus/>
</cp:coreProperties>
</file>