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00" windowHeight="8355" tabRatio="852" activeTab="1"/>
  </bookViews>
  <sheets>
    <sheet name="INDEX" sheetId="1" r:id="rId1"/>
    <sheet name="1 年度別" sheetId="2" r:id="rId2"/>
    <sheet name="2 利用関係別(R1年度)" sheetId="3" r:id="rId3"/>
    <sheet name="3 利用関係別(H30年度)"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externalReferences>
    <externalReference r:id="rId15"/>
  </externalReferences>
  <definedNames>
    <definedName name="_xlnm.Print_Area" localSheetId="1">'1 年度別'!$A$1:$O$30</definedName>
    <definedName name="_xlnm.Print_Area" localSheetId="10">'10 資金別'!$A$1:$O$41</definedName>
    <definedName name="_xlnm.Print_Area" localSheetId="11">'11 持家'!$A$1:$P$17</definedName>
    <definedName name="_xlnm.Print_Area" localSheetId="2">'2 利用関係別(R1年度)'!$A$1:$Q$100</definedName>
    <definedName name="_xlnm.Print_Area" localSheetId="3">'3 利用関係別(H30年度)'!$A$1:$Q$100</definedName>
    <definedName name="_xlnm.Print_Area" localSheetId="4">'4 各地域'!$A$1:$O$36</definedName>
    <definedName name="_xlnm.Print_Area" localSheetId="5">'5 県北'!$A$1:$O$39</definedName>
    <definedName name="_xlnm.Print_Area" localSheetId="6">'6 県央'!$A$1:$O$54</definedName>
    <definedName name="_xlnm.Print_Area" localSheetId="7">'7 鹿行'!$A$1:$O$34</definedName>
    <definedName name="_xlnm.Print_Area" localSheetId="8">'8 県南'!$A$1:$O$79</definedName>
    <definedName name="_xlnm.Print_Area" localSheetId="9">'9 県西'!$A$1:$O$59</definedName>
    <definedName name="_xlnm.Print_Area" localSheetId="0">'INDEX'!$A$1:$N$37</definedName>
  </definedNames>
  <calcPr fullCalcOnLoad="1"/>
</workbook>
</file>

<file path=xl/sharedStrings.xml><?xml version="1.0" encoding="utf-8"?>
<sst xmlns="http://schemas.openxmlformats.org/spreadsheetml/2006/main" count="960" uniqueCount="218">
  <si>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</si>
  <si>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</si>
  <si>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</si>
  <si>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</si>
  <si>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</si>
  <si>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</si>
  <si>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</si>
  <si>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</si>
  <si>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</si>
  <si>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</si>
  <si>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</si>
  <si>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</si>
  <si>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</si>
  <si>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</si>
  <si>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</si>
  <si>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</si>
  <si>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</si>
  <si>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</si>
  <si>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</si>
  <si>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</si>
  <si>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</si>
  <si>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</si>
  <si>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</si>
  <si>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</si>
  <si>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</si>
  <si>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</si>
  <si>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</si>
  <si>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</si>
  <si>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</si>
  <si>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</si>
  <si>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</si>
  <si>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</si>
  <si>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</si>
  <si>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</si>
  <si>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</si>
  <si>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</si>
  <si>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</si>
  <si>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</si>
  <si>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</si>
  <si>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</si>
  <si>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</si>
  <si>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</si>
  <si>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</si>
  <si>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</si>
  <si>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</si>
  <si>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</si>
  <si>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</si>
  <si>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</si>
  <si>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</si>
  <si>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</si>
  <si>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</si>
  <si>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</si>
  <si>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</si>
  <si>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</si>
  <si>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</si>
  <si>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</si>
  <si>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</si>
  <si>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</si>
  <si>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</si>
  <si>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</si>
  <si>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</si>
  <si>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</si>
  <si>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</si>
  <si>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</si>
  <si>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</si>
  <si>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</si>
  <si>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</si>
  <si>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</si>
  <si>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</si>
  <si>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</si>
  <si>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</si>
  <si>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</si>
  <si>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</si>
  <si>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</si>
  <si>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</si>
  <si>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</si>
  <si>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</si>
  <si>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</si>
  <si>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</si>
  <si>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</si>
  <si>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</si>
  <si>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</si>
  <si>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</si>
  <si>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</si>
  <si>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</si>
  <si>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さらに各地域の市町村別の住宅着工戸数を知りたいときは下のボタンを押してください。</t>
  </si>
  <si>
    <t>日立市</t>
  </si>
  <si>
    <t>常陸大宮市</t>
  </si>
  <si>
    <t>那珂市</t>
  </si>
  <si>
    <t>小美玉市</t>
  </si>
  <si>
    <t>城里町</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</si>
  <si>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</si>
  <si>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</si>
  <si>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</si>
  <si>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</si>
  <si>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</si>
  <si>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</si>
  <si>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</si>
  <si>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</si>
  <si>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</si>
  <si>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</si>
  <si>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</si>
  <si>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</si>
  <si>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</si>
  <si>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</si>
  <si>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</si>
  <si>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</si>
  <si>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</si>
  <si>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</si>
  <si>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</si>
  <si>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</si>
  <si>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</si>
  <si>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</si>
  <si>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</si>
  <si>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</si>
  <si>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</si>
  <si>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</si>
  <si>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</si>
  <si>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</si>
  <si>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</si>
  <si>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</si>
  <si>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</si>
  <si>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</si>
  <si>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</si>
  <si>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</si>
  <si>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</si>
  <si>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</si>
  <si>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</si>
  <si>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</si>
  <si>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</si>
  <si>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</si>
  <si>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</si>
  <si>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</si>
  <si>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</si>
  <si>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</si>
  <si>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</si>
  <si>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</si>
  <si>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</si>
  <si>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</si>
  <si>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</si>
  <si>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</si>
  <si>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</si>
  <si>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</si>
  <si>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</si>
  <si>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</si>
  <si>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</si>
  <si>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</si>
  <si>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</si>
  <si>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</si>
  <si>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</si>
  <si>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</si>
  <si>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</si>
  <si>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</si>
  <si>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</si>
  <si>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</si>
  <si>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</si>
  <si>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</si>
  <si>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</si>
  <si>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</si>
  <si>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</si>
  <si>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</si>
  <si>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</si>
  <si>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</si>
  <si>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</si>
  <si>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</si>
  <si>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</si>
  <si>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</si>
  <si>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</si>
  <si>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</si>
  <si>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</si>
  <si>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</si>
  <si>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</si>
  <si>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</si>
  <si>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</si>
  <si>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</si>
  <si>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</si>
  <si>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</si>
  <si>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</si>
  <si>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</si>
  <si>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</si>
  <si>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</si>
  <si>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</si>
  <si>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</si>
  <si>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</si>
  <si>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</si>
  <si>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</si>
  <si>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</si>
  <si>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</si>
  <si>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</si>
  <si>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</si>
  <si>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</si>
  <si>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</si>
  <si>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</si>
  <si>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</si>
  <si>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</si>
  <si>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</si>
  <si>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</si>
  <si>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</si>
  <si>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</si>
  <si>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</si>
  <si>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</si>
  <si>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</si>
  <si>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龍ケ崎市</t>
  </si>
  <si>
    <t>東海村</t>
  </si>
  <si>
    <t>※H29年度より市町村の地域割り振りを変更しております。前年と比較をする際は取り扱いにご留意願います。</t>
  </si>
  <si>
    <t>特定行政庁を除く</t>
  </si>
  <si>
    <t>平成29年度
(2017年)</t>
  </si>
  <si>
    <t>( 単位 ： 戸 ）</t>
  </si>
  <si>
    <r>
      <t>（</t>
    </r>
    <r>
      <rPr>
        <b/>
        <sz val="14"/>
        <rFont val="ＭＳ Ｐゴシック"/>
        <family val="3"/>
      </rPr>
      <t>平成30年度）</t>
    </r>
  </si>
  <si>
    <t>平成30年度
(2018年)</t>
  </si>
  <si>
    <r>
      <t>（</t>
    </r>
    <r>
      <rPr>
        <b/>
        <sz val="14"/>
        <rFont val="ＭＳ Ｐゴシック"/>
        <family val="3"/>
      </rPr>
      <t>令和元年度）</t>
    </r>
  </si>
  <si>
    <r>
      <t>（</t>
    </r>
    <r>
      <rPr>
        <b/>
        <sz val="14"/>
        <rFont val="ＭＳ Ｐゴシック"/>
        <family val="3"/>
      </rPr>
      <t>令和元年度）</t>
    </r>
  </si>
  <si>
    <t>（令和元年度）</t>
  </si>
  <si>
    <t>(令和元年度）</t>
  </si>
  <si>
    <t>（令和元年度）</t>
  </si>
  <si>
    <t>茨城県住宅着工データ（令和元年度）</t>
  </si>
  <si>
    <t>令和元年度
(2019年)</t>
  </si>
  <si>
    <t>，ｍ￥・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</si>
</sst>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6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11"/>
      <color rgb="FFFF0000"/>
      <name val="ＭＳ Ｐゴシック"/>
      <family val="3"/>
    </font>
    <font>
      <b/>
      <sz val="11"/>
      <color rgb="FFFF0000"/>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FF9900"/>
        <bgColor indexed="64"/>
      </patternFill>
    </fill>
  </fills>
  <borders count="2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color indexed="63"/>
      </left>
      <right style="thick"/>
      <top style="dashed"/>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color indexed="63"/>
      </left>
      <right style="thick"/>
      <top>
        <color indexed="63"/>
      </top>
      <bottom style="thick"/>
    </border>
    <border>
      <left style="double"/>
      <right style="thin"/>
      <top style="thin"/>
      <bottom style="mediu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color indexed="63"/>
      </left>
      <right style="thin"/>
      <top>
        <color indexed="63"/>
      </top>
      <bottom style="thin"/>
    </border>
    <border>
      <left style="double"/>
      <right style="thick"/>
      <top>
        <color indexed="63"/>
      </top>
      <bottom style="thin"/>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double"/>
      <right style="thin"/>
      <top style="thin"/>
      <bottom>
        <color indexed="63"/>
      </bottom>
    </border>
    <border>
      <left style="double"/>
      <right style="thick"/>
      <top>
        <color indexed="63"/>
      </top>
      <bottom style="dotted"/>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double"/>
      <right style="thin"/>
      <top>
        <color indexed="63"/>
      </top>
      <bottom style="dashed"/>
    </border>
    <border>
      <left style="thin"/>
      <right style="thin"/>
      <top>
        <color indexed="63"/>
      </top>
      <bottom style="dashed"/>
    </border>
    <border>
      <left style="thin"/>
      <right style="double"/>
      <top>
        <color indexed="63"/>
      </top>
      <bottom style="dashed"/>
    </border>
    <border>
      <left style="double"/>
      <right style="thick"/>
      <top style="double"/>
      <bottom style="dotted"/>
    </border>
    <border>
      <left style="double"/>
      <right style="thick"/>
      <top style="dashed"/>
      <bottom style="thin"/>
    </border>
    <border>
      <left style="thin"/>
      <right style="thin"/>
      <top style="dashed"/>
      <bottom style="double"/>
    </border>
    <border>
      <left style="double"/>
      <right style="thick"/>
      <top style="dotted"/>
      <bottom style="double"/>
    </border>
    <border>
      <left style="double"/>
      <right style="thin"/>
      <top style="double"/>
      <bottom>
        <color indexed="63"/>
      </bottom>
    </border>
    <border>
      <left>
        <color indexed="63"/>
      </left>
      <right style="thick"/>
      <top>
        <color indexed="63"/>
      </top>
      <bottom style="dotted"/>
    </border>
    <border>
      <left style="thin"/>
      <right style="double"/>
      <top style="dashed"/>
      <bottom style="thin"/>
    </border>
    <border>
      <left style="thin"/>
      <right style="double"/>
      <top>
        <color indexed="63"/>
      </top>
      <bottom style="thin"/>
    </border>
    <border>
      <left style="thin"/>
      <right style="double"/>
      <top style="dashed"/>
      <bottom style="double"/>
    </border>
    <border>
      <left>
        <color indexed="63"/>
      </left>
      <right style="thick"/>
      <top style="thin"/>
      <bottom style="dashed"/>
    </border>
    <border>
      <left style="thin"/>
      <right style="thin"/>
      <top>
        <color indexed="63"/>
      </top>
      <bottom>
        <color indexed="63"/>
      </bottom>
    </border>
    <border>
      <left style="thin"/>
      <right style="double"/>
      <top style="thin"/>
      <bottom style="dashed"/>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ck"/>
      <top>
        <color indexed="63"/>
      </top>
      <bottom style="double"/>
    </border>
    <border>
      <left style="thin"/>
      <right style="double"/>
      <top style="thin"/>
      <bottom>
        <color indexed="63"/>
      </bottom>
    </border>
    <border>
      <left>
        <color indexed="63"/>
      </left>
      <right style="thick"/>
      <top>
        <color indexed="63"/>
      </top>
      <bottom>
        <color indexed="63"/>
      </bottom>
    </border>
    <border>
      <left>
        <color indexed="63"/>
      </left>
      <right style="thick"/>
      <top>
        <color indexed="63"/>
      </top>
      <bottom style="dashed"/>
    </border>
    <border>
      <left style="thin"/>
      <right style="double"/>
      <top>
        <color indexed="63"/>
      </top>
      <bottom style="thick"/>
    </border>
    <border>
      <left style="thin"/>
      <right style="double"/>
      <top style="double"/>
      <bottom>
        <color indexed="63"/>
      </bottom>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style="thin"/>
      <right>
        <color indexed="63"/>
      </right>
      <top style="dashed"/>
      <bottom style="dashed"/>
    </border>
    <border>
      <left>
        <color indexed="63"/>
      </left>
      <right style="thick"/>
      <top style="dashed"/>
      <bottom style="dashed"/>
    </border>
    <border>
      <left>
        <color indexed="63"/>
      </left>
      <right style="thick"/>
      <top style="double"/>
      <bottom style="dashed"/>
    </border>
    <border>
      <left style="thin"/>
      <right style="double"/>
      <top>
        <color indexed="63"/>
      </top>
      <bottom>
        <color indexed="63"/>
      </bottom>
    </border>
    <border>
      <left>
        <color indexed="63"/>
      </left>
      <right style="thin"/>
      <top style="dashed"/>
      <bottom style="dashed"/>
    </border>
    <border>
      <left>
        <color indexed="63"/>
      </left>
      <right style="thin"/>
      <top>
        <color indexed="63"/>
      </top>
      <bottom style="double"/>
    </border>
    <border>
      <left style="thin"/>
      <right style="thin"/>
      <top style="thin"/>
      <bottom style="dotted"/>
    </border>
    <border>
      <left style="thin"/>
      <right style="double"/>
      <top style="thin"/>
      <bottom style="dotted"/>
    </border>
    <border>
      <left style="double"/>
      <right>
        <color indexed="63"/>
      </right>
      <top style="thin"/>
      <bottom style="dashed"/>
    </border>
    <border>
      <left>
        <color indexed="63"/>
      </left>
      <right style="thick"/>
      <top style="thin"/>
      <bottom style="dotted"/>
    </border>
    <border>
      <left style="thin"/>
      <right style="thin"/>
      <top style="double"/>
      <bottom style="dotted"/>
    </border>
    <border>
      <left style="thin"/>
      <right style="double"/>
      <top style="double"/>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n"/>
      <top style="thin"/>
      <bottom style="thin"/>
    </border>
    <border>
      <left style="thin"/>
      <right style="double"/>
      <top style="thin"/>
      <bottom style="medium"/>
    </border>
    <border>
      <left style="double"/>
      <right style="thin"/>
      <top style="dotted"/>
      <bottom style="thin"/>
    </border>
    <border>
      <left style="thin"/>
      <right>
        <color indexed="63"/>
      </right>
      <top style="dashed"/>
      <bottom style="double"/>
    </border>
    <border>
      <left style="thin"/>
      <right>
        <color indexed="63"/>
      </right>
      <top style="thick"/>
      <bottom style="dashed"/>
    </border>
    <border>
      <left style="thin"/>
      <right>
        <color indexed="63"/>
      </right>
      <top style="thin"/>
      <bottom style="dashed"/>
    </border>
    <border>
      <left style="thin"/>
      <right>
        <color indexed="63"/>
      </right>
      <top style="double"/>
      <bottom>
        <color indexed="63"/>
      </bottom>
    </border>
    <border>
      <left style="thin"/>
      <right>
        <color indexed="63"/>
      </right>
      <top style="thick"/>
      <bottom style="thick"/>
    </border>
    <border>
      <left>
        <color indexed="63"/>
      </left>
      <right style="thin"/>
      <top style="dashed"/>
      <bottom style="thin"/>
    </border>
    <border>
      <left>
        <color indexed="63"/>
      </left>
      <right style="thin"/>
      <top>
        <color indexed="63"/>
      </top>
      <bottom style="thick"/>
    </border>
    <border>
      <left style="double"/>
      <right style="thick"/>
      <top style="thin"/>
      <bottom style="dashed"/>
    </border>
    <border>
      <left style="thin"/>
      <right style="double"/>
      <top style="double"/>
      <bottom style="thin"/>
    </border>
    <border>
      <left style="double"/>
      <right style="medium"/>
      <top>
        <color indexed="63"/>
      </top>
      <bottom>
        <color indexed="63"/>
      </bottom>
    </border>
    <border>
      <left style="thin"/>
      <right style="double"/>
      <top style="thin"/>
      <bottom style="double"/>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style="thin"/>
      <top style="dashed"/>
      <bottom>
        <color indexed="63"/>
      </bottom>
    </border>
    <border>
      <left>
        <color indexed="63"/>
      </left>
      <right style="double"/>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thin"/>
      <bottom>
        <color indexed="63"/>
      </bottom>
    </border>
    <border>
      <left>
        <color indexed="63"/>
      </left>
      <right>
        <color indexed="63"/>
      </right>
      <top style="double"/>
      <bottom style="thin"/>
    </border>
    <border>
      <left style="double"/>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double"/>
      <right style="thin"/>
      <top style="dotted"/>
      <bottom style="dotted"/>
    </border>
    <border>
      <left style="double"/>
      <right style="thin"/>
      <top style="dotted"/>
      <bottom style="dashed"/>
    </border>
    <border>
      <left style="thin"/>
      <right style="thin"/>
      <top style="dotted"/>
      <bottom style="dashed"/>
    </border>
    <border>
      <left style="double"/>
      <right style="thin"/>
      <top style="dotted"/>
      <bottom style="double"/>
    </border>
    <border>
      <left>
        <color indexed="63"/>
      </left>
      <right style="thin"/>
      <top style="dotted"/>
      <bottom style="double"/>
    </border>
    <border>
      <left style="thin"/>
      <right style="double"/>
      <top style="dotted"/>
      <bottom style="double"/>
    </border>
    <border>
      <left>
        <color indexed="63"/>
      </left>
      <right>
        <color indexed="63"/>
      </right>
      <top style="double"/>
      <bottom style="dotted"/>
    </border>
    <border>
      <left>
        <color indexed="63"/>
      </left>
      <right style="thin"/>
      <top style="dotted"/>
      <bottom style="dotted"/>
    </border>
    <border>
      <left>
        <color indexed="63"/>
      </left>
      <right style="thin"/>
      <top style="dotted"/>
      <bottom style="thin"/>
    </border>
    <border>
      <left style="double"/>
      <right style="thin"/>
      <top style="double"/>
      <bottom style="dotted"/>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color indexed="63"/>
      </right>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3"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6" fillId="0" borderId="5" applyNumberFormat="0" applyFill="0" applyAlignment="0" applyProtection="0"/>
    <xf numFmtId="0" fontId="47" fillId="29" borderId="0" applyNumberFormat="0" applyBorder="0" applyAlignment="0" applyProtection="0"/>
    <xf numFmtId="0" fontId="48" fillId="30"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0"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7" fillId="32" borderId="0" applyNumberFormat="0" applyBorder="0" applyAlignment="0" applyProtection="0"/>
  </cellStyleXfs>
  <cellXfs count="818">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38" fontId="16" fillId="36" borderId="21" xfId="60" applyFont="1" applyFill="1" applyBorder="1" applyAlignment="1">
      <alignment horizontal="center"/>
    </xf>
    <xf numFmtId="10" fontId="16" fillId="36" borderId="22" xfId="53" applyNumberFormat="1" applyFont="1" applyFill="1" applyBorder="1" applyAlignment="1">
      <alignment horizontal="center"/>
    </xf>
    <xf numFmtId="38" fontId="16" fillId="36" borderId="22" xfId="60" applyFont="1" applyFill="1" applyBorder="1" applyAlignment="1">
      <alignment horizontal="center"/>
    </xf>
    <xf numFmtId="0" fontId="16" fillId="36" borderId="21" xfId="83" applyFont="1" applyFill="1" applyBorder="1" applyAlignment="1">
      <alignment horizontal="center"/>
      <protection/>
    </xf>
    <xf numFmtId="0" fontId="16" fillId="36" borderId="22"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3" xfId="82" applyFont="1" applyFill="1" applyBorder="1" applyAlignment="1">
      <alignment horizontal="center"/>
      <protection/>
    </xf>
    <xf numFmtId="0" fontId="19" fillId="37" borderId="24" xfId="82" applyFont="1" applyFill="1" applyBorder="1" applyAlignment="1">
      <alignment horizontal="center"/>
      <protection/>
    </xf>
    <xf numFmtId="38" fontId="18" fillId="0" borderId="25" xfId="60" applyFont="1" applyBorder="1" applyAlignment="1">
      <alignment/>
    </xf>
    <xf numFmtId="38" fontId="18" fillId="0" borderId="26" xfId="60" applyFont="1" applyBorder="1" applyAlignment="1">
      <alignment/>
    </xf>
    <xf numFmtId="0" fontId="19" fillId="37" borderId="27" xfId="82" applyFont="1" applyFill="1" applyBorder="1" applyAlignment="1">
      <alignment horizontal="center"/>
      <protection/>
    </xf>
    <xf numFmtId="38" fontId="18" fillId="0" borderId="28" xfId="60" applyFont="1" applyBorder="1" applyAlignment="1">
      <alignment/>
    </xf>
    <xf numFmtId="38" fontId="18" fillId="0" borderId="29" xfId="60" applyFont="1" applyBorder="1" applyAlignment="1">
      <alignment/>
    </xf>
    <xf numFmtId="38" fontId="18" fillId="0" borderId="30" xfId="60" applyFont="1" applyBorder="1" applyAlignment="1">
      <alignment/>
    </xf>
    <xf numFmtId="0" fontId="19" fillId="37" borderId="31" xfId="82" applyFont="1" applyFill="1" applyBorder="1" applyAlignment="1">
      <alignment horizontal="center"/>
      <protection/>
    </xf>
    <xf numFmtId="38" fontId="18" fillId="0" borderId="32" xfId="60" applyFont="1" applyBorder="1" applyAlignment="1">
      <alignment/>
    </xf>
    <xf numFmtId="38" fontId="18" fillId="0" borderId="33" xfId="60" applyFont="1" applyBorder="1" applyAlignment="1">
      <alignment/>
    </xf>
    <xf numFmtId="38" fontId="18" fillId="0" borderId="34" xfId="60" applyFont="1" applyBorder="1" applyAlignment="1">
      <alignment/>
    </xf>
    <xf numFmtId="0" fontId="19" fillId="37" borderId="35" xfId="82" applyFont="1" applyFill="1" applyBorder="1" applyAlignment="1">
      <alignment horizontal="center"/>
      <protection/>
    </xf>
    <xf numFmtId="38" fontId="18" fillId="0" borderId="36" xfId="60" applyFont="1" applyBorder="1" applyAlignment="1">
      <alignment/>
    </xf>
    <xf numFmtId="38" fontId="18" fillId="0" borderId="37" xfId="60" applyFont="1" applyBorder="1" applyAlignment="1">
      <alignment/>
    </xf>
    <xf numFmtId="38" fontId="18" fillId="0" borderId="38" xfId="60" applyFont="1" applyBorder="1" applyAlignment="1">
      <alignment/>
    </xf>
    <xf numFmtId="0" fontId="18" fillId="0" borderId="39" xfId="82" applyFont="1" applyBorder="1">
      <alignment/>
      <protection/>
    </xf>
    <xf numFmtId="0" fontId="18" fillId="37" borderId="40" xfId="82" applyFont="1" applyFill="1" applyBorder="1">
      <alignment/>
      <protection/>
    </xf>
    <xf numFmtId="0" fontId="19" fillId="37" borderId="41" xfId="82"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0" fontId="19" fillId="37" borderId="44" xfId="82" applyFont="1" applyFill="1" applyBorder="1" applyAlignment="1">
      <alignment horizontal="center"/>
      <protection/>
    </xf>
    <xf numFmtId="38" fontId="18" fillId="0" borderId="45" xfId="60" applyFont="1" applyBorder="1" applyAlignment="1">
      <alignment/>
    </xf>
    <xf numFmtId="38" fontId="18" fillId="0" borderId="46" xfId="60" applyFont="1" applyBorder="1" applyAlignment="1">
      <alignment/>
    </xf>
    <xf numFmtId="0" fontId="19" fillId="37" borderId="47" xfId="82" applyFont="1" applyFill="1" applyBorder="1" applyAlignment="1">
      <alignment horizontal="center"/>
      <protection/>
    </xf>
    <xf numFmtId="38" fontId="18" fillId="38" borderId="33" xfId="60" applyFont="1" applyFill="1" applyBorder="1" applyAlignment="1">
      <alignment/>
    </xf>
    <xf numFmtId="0" fontId="19" fillId="37" borderId="48" xfId="82" applyFont="1" applyFill="1" applyBorder="1" applyAlignment="1">
      <alignment horizontal="center"/>
      <protection/>
    </xf>
    <xf numFmtId="38" fontId="18" fillId="0" borderId="49" xfId="60" applyFont="1" applyBorder="1" applyAlignment="1">
      <alignment/>
    </xf>
    <xf numFmtId="0" fontId="0" fillId="0" borderId="0" xfId="82" applyBorder="1">
      <alignment/>
      <protection/>
    </xf>
    <xf numFmtId="38" fontId="15" fillId="0" borderId="0" xfId="60" applyFont="1" applyAlignment="1">
      <alignment/>
    </xf>
    <xf numFmtId="0" fontId="15" fillId="33" borderId="50" xfId="81" applyFont="1" applyFill="1" applyBorder="1" applyAlignment="1">
      <alignment horizontal="center"/>
      <protection/>
    </xf>
    <xf numFmtId="0" fontId="15" fillId="33" borderId="51" xfId="81" applyFont="1" applyFill="1" applyBorder="1" applyAlignment="1">
      <alignment horizontal="center"/>
      <protection/>
    </xf>
    <xf numFmtId="38" fontId="15" fillId="33" borderId="52" xfId="60" applyFont="1" applyFill="1" applyBorder="1" applyAlignment="1">
      <alignment horizontal="center"/>
    </xf>
    <xf numFmtId="38" fontId="15" fillId="33" borderId="53" xfId="60" applyFont="1" applyFill="1" applyBorder="1" applyAlignment="1">
      <alignment horizontal="center"/>
    </xf>
    <xf numFmtId="38" fontId="15" fillId="33" borderId="54" xfId="60" applyFont="1" applyFill="1" applyBorder="1" applyAlignment="1">
      <alignment horizontal="center"/>
    </xf>
    <xf numFmtId="38" fontId="15" fillId="33" borderId="55" xfId="60" applyFont="1" applyFill="1" applyBorder="1" applyAlignment="1">
      <alignment horizontal="center"/>
    </xf>
    <xf numFmtId="0" fontId="16" fillId="34" borderId="56" xfId="81" applyFont="1" applyFill="1" applyBorder="1" applyAlignment="1">
      <alignment/>
      <protection/>
    </xf>
    <xf numFmtId="0" fontId="16" fillId="34" borderId="57" xfId="81" applyFont="1" applyFill="1" applyBorder="1" applyAlignment="1">
      <alignment/>
      <protection/>
    </xf>
    <xf numFmtId="0" fontId="16" fillId="34" borderId="57" xfId="81" applyFont="1" applyFill="1" applyBorder="1" applyAlignment="1">
      <alignment horizontal="center"/>
      <protection/>
    </xf>
    <xf numFmtId="0" fontId="16" fillId="34" borderId="58" xfId="81" applyFont="1" applyFill="1" applyBorder="1" applyAlignment="1">
      <alignment horizontal="center"/>
      <protection/>
    </xf>
    <xf numFmtId="0" fontId="16" fillId="34" borderId="59"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50" xfId="87" applyFont="1" applyFill="1" applyBorder="1" applyAlignment="1">
      <alignment horizontal="center"/>
      <protection/>
    </xf>
    <xf numFmtId="0" fontId="15" fillId="39" borderId="51" xfId="87" applyFont="1" applyFill="1" applyBorder="1" applyAlignment="1">
      <alignment horizontal="center"/>
      <protection/>
    </xf>
    <xf numFmtId="0" fontId="15" fillId="39" borderId="52" xfId="87" applyFont="1" applyFill="1" applyBorder="1" applyAlignment="1">
      <alignment horizontal="center"/>
      <protection/>
    </xf>
    <xf numFmtId="0" fontId="15" fillId="39" borderId="53" xfId="87" applyFont="1" applyFill="1" applyBorder="1" applyAlignment="1">
      <alignment horizontal="center"/>
      <protection/>
    </xf>
    <xf numFmtId="0" fontId="15" fillId="39" borderId="55" xfId="87" applyFont="1" applyFill="1" applyBorder="1" applyAlignment="1">
      <alignment horizontal="center"/>
      <protection/>
    </xf>
    <xf numFmtId="0" fontId="15" fillId="39" borderId="60" xfId="87" applyFont="1" applyFill="1" applyBorder="1" applyAlignment="1">
      <alignment horizontal="center"/>
      <protection/>
    </xf>
    <xf numFmtId="0" fontId="16" fillId="37" borderId="56" xfId="87" applyFont="1" applyFill="1" applyBorder="1" applyAlignment="1">
      <alignment/>
      <protection/>
    </xf>
    <xf numFmtId="0" fontId="16" fillId="37" borderId="57" xfId="87" applyFont="1" applyFill="1" applyBorder="1" applyAlignment="1">
      <alignment/>
      <protection/>
    </xf>
    <xf numFmtId="0" fontId="16" fillId="37" borderId="57" xfId="87" applyFont="1" applyFill="1" applyBorder="1" applyAlignment="1">
      <alignment horizontal="center"/>
      <protection/>
    </xf>
    <xf numFmtId="0" fontId="16" fillId="37" borderId="57" xfId="87" applyFont="1" applyFill="1" applyBorder="1">
      <alignment/>
      <protection/>
    </xf>
    <xf numFmtId="0" fontId="16" fillId="37" borderId="58" xfId="87" applyFont="1" applyFill="1" applyBorder="1">
      <alignment/>
      <protection/>
    </xf>
    <xf numFmtId="0" fontId="17" fillId="37" borderId="57" xfId="87" applyFont="1" applyFill="1" applyBorder="1" applyAlignment="1">
      <alignment horizontal="center"/>
      <protection/>
    </xf>
    <xf numFmtId="0" fontId="16" fillId="37" borderId="59" xfId="87" applyFont="1" applyFill="1" applyBorder="1">
      <alignment/>
      <protection/>
    </xf>
    <xf numFmtId="0" fontId="16" fillId="40" borderId="57" xfId="86" applyFont="1" applyFill="1" applyBorder="1" applyAlignment="1">
      <alignment horizontal="center"/>
      <protection/>
    </xf>
    <xf numFmtId="0" fontId="15" fillId="0" borderId="0" xfId="84" applyFont="1">
      <alignment/>
      <protection/>
    </xf>
    <xf numFmtId="0" fontId="15" fillId="41" borderId="61" xfId="84" applyFont="1" applyFill="1" applyBorder="1" applyAlignment="1">
      <alignment horizontal="center"/>
      <protection/>
    </xf>
    <xf numFmtId="0" fontId="15" fillId="41" borderId="62" xfId="84" applyFont="1" applyFill="1" applyBorder="1" applyAlignment="1">
      <alignment horizontal="center"/>
      <protection/>
    </xf>
    <xf numFmtId="38" fontId="15" fillId="41" borderId="63" xfId="60" applyFont="1" applyFill="1" applyBorder="1" applyAlignment="1">
      <alignment horizontal="center"/>
    </xf>
    <xf numFmtId="38" fontId="15" fillId="41" borderId="54" xfId="60" applyFont="1" applyFill="1" applyBorder="1" applyAlignment="1">
      <alignment horizontal="center"/>
    </xf>
    <xf numFmtId="38" fontId="15" fillId="41" borderId="64" xfId="60" applyFont="1" applyFill="1" applyBorder="1" applyAlignment="1">
      <alignment horizontal="center"/>
    </xf>
    <xf numFmtId="38" fontId="15" fillId="41" borderId="65" xfId="60" applyFont="1" applyFill="1" applyBorder="1" applyAlignment="1">
      <alignment horizontal="center"/>
    </xf>
    <xf numFmtId="0" fontId="16" fillId="42" borderId="56" xfId="84" applyFont="1" applyFill="1" applyBorder="1" applyAlignment="1">
      <alignment/>
      <protection/>
    </xf>
    <xf numFmtId="0" fontId="16" fillId="42" borderId="57" xfId="84" applyFont="1" applyFill="1" applyBorder="1" applyAlignment="1">
      <alignment/>
      <protection/>
    </xf>
    <xf numFmtId="0" fontId="16" fillId="42" borderId="57" xfId="84" applyFont="1" applyFill="1" applyBorder="1" applyAlignment="1">
      <alignment horizontal="center"/>
      <protection/>
    </xf>
    <xf numFmtId="0" fontId="16" fillId="42" borderId="56" xfId="84" applyFont="1" applyFill="1" applyBorder="1" applyAlignment="1">
      <alignment horizontal="center"/>
      <protection/>
    </xf>
    <xf numFmtId="0" fontId="16" fillId="42" borderId="58" xfId="84" applyFont="1" applyFill="1" applyBorder="1" applyAlignment="1">
      <alignment horizontal="center"/>
      <protection/>
    </xf>
    <xf numFmtId="0" fontId="16" fillId="42" borderId="59" xfId="84" applyFont="1" applyFill="1" applyBorder="1" applyAlignment="1">
      <alignment horizontal="center"/>
      <protection/>
    </xf>
    <xf numFmtId="0" fontId="15" fillId="0" borderId="0" xfId="89" applyFont="1">
      <alignment/>
      <protection/>
    </xf>
    <xf numFmtId="0" fontId="15" fillId="43" borderId="50" xfId="89" applyFont="1" applyFill="1" applyBorder="1" applyAlignment="1">
      <alignment horizontal="center"/>
      <protection/>
    </xf>
    <xf numFmtId="0" fontId="15" fillId="43" borderId="51" xfId="89" applyFont="1" applyFill="1" applyBorder="1" applyAlignment="1">
      <alignment horizontal="center"/>
      <protection/>
    </xf>
    <xf numFmtId="0" fontId="15" fillId="43" borderId="52" xfId="89" applyFont="1" applyFill="1" applyBorder="1" applyAlignment="1">
      <alignment horizontal="center"/>
      <protection/>
    </xf>
    <xf numFmtId="0" fontId="15" fillId="43" borderId="53" xfId="89" applyFont="1" applyFill="1" applyBorder="1" applyAlignment="1">
      <alignment horizontal="center"/>
      <protection/>
    </xf>
    <xf numFmtId="0" fontId="15" fillId="43" borderId="55" xfId="89" applyFont="1" applyFill="1" applyBorder="1" applyAlignment="1">
      <alignment horizontal="center"/>
      <protection/>
    </xf>
    <xf numFmtId="0" fontId="15" fillId="43" borderId="66" xfId="89" applyFont="1" applyFill="1" applyBorder="1" applyAlignment="1">
      <alignment horizontal="center"/>
      <protection/>
    </xf>
    <xf numFmtId="0" fontId="16" fillId="44" borderId="56" xfId="89" applyFont="1" applyFill="1" applyBorder="1" applyAlignment="1">
      <alignment/>
      <protection/>
    </xf>
    <xf numFmtId="0" fontId="16" fillId="44" borderId="57" xfId="89" applyFont="1" applyFill="1" applyBorder="1" applyAlignment="1">
      <alignment/>
      <protection/>
    </xf>
    <xf numFmtId="0" fontId="16" fillId="44" borderId="57" xfId="89" applyFont="1" applyFill="1" applyBorder="1" applyAlignment="1">
      <alignment horizontal="center"/>
      <protection/>
    </xf>
    <xf numFmtId="0" fontId="16" fillId="44" borderId="57" xfId="89" applyFont="1" applyFill="1" applyBorder="1">
      <alignment/>
      <protection/>
    </xf>
    <xf numFmtId="0" fontId="16" fillId="44" borderId="58" xfId="89" applyFont="1" applyFill="1" applyBorder="1">
      <alignment/>
      <protection/>
    </xf>
    <xf numFmtId="0" fontId="16" fillId="44" borderId="59" xfId="89" applyFont="1" applyFill="1" applyBorder="1">
      <alignment/>
      <protection/>
    </xf>
    <xf numFmtId="0" fontId="15" fillId="0" borderId="0" xfId="86" applyFont="1">
      <alignment/>
      <protection/>
    </xf>
    <xf numFmtId="0" fontId="15" fillId="45" borderId="61" xfId="86" applyFont="1" applyFill="1" applyBorder="1" applyAlignment="1">
      <alignment horizontal="center"/>
      <protection/>
    </xf>
    <xf numFmtId="38" fontId="15" fillId="45" borderId="63" xfId="60" applyFont="1" applyFill="1" applyBorder="1" applyAlignment="1">
      <alignment horizontal="center"/>
    </xf>
    <xf numFmtId="38" fontId="15" fillId="45" borderId="54" xfId="60" applyFont="1" applyFill="1" applyBorder="1" applyAlignment="1">
      <alignment horizontal="center"/>
    </xf>
    <xf numFmtId="38" fontId="15" fillId="45" borderId="64" xfId="60" applyFont="1" applyFill="1" applyBorder="1" applyAlignment="1">
      <alignment horizontal="center"/>
    </xf>
    <xf numFmtId="0" fontId="16" fillId="40" borderId="56" xfId="86" applyFont="1" applyFill="1" applyBorder="1" applyAlignment="1">
      <alignment/>
      <protection/>
    </xf>
    <xf numFmtId="0" fontId="16" fillId="40" borderId="57" xfId="86" applyFont="1" applyFill="1" applyBorder="1" applyAlignment="1">
      <alignment/>
      <protection/>
    </xf>
    <xf numFmtId="0" fontId="16" fillId="40" borderId="57" xfId="86" applyFont="1" applyFill="1" applyBorder="1">
      <alignment/>
      <protection/>
    </xf>
    <xf numFmtId="0" fontId="16" fillId="40" borderId="58" xfId="86" applyFont="1" applyFill="1" applyBorder="1">
      <alignment/>
      <protection/>
    </xf>
    <xf numFmtId="0" fontId="16" fillId="40" borderId="59" xfId="86" applyFont="1" applyFill="1" applyBorder="1">
      <alignment/>
      <protection/>
    </xf>
    <xf numFmtId="0" fontId="15" fillId="46" borderId="50" xfId="85" applyFont="1" applyFill="1" applyBorder="1" applyAlignment="1">
      <alignment horizontal="center"/>
      <protection/>
    </xf>
    <xf numFmtId="38" fontId="15" fillId="46" borderId="51" xfId="60" applyFont="1" applyFill="1" applyBorder="1" applyAlignment="1">
      <alignment horizontal="center"/>
    </xf>
    <xf numFmtId="38" fontId="15" fillId="46" borderId="52" xfId="60" applyFont="1" applyFill="1" applyBorder="1" applyAlignment="1">
      <alignment horizontal="center"/>
    </xf>
    <xf numFmtId="38" fontId="15" fillId="46" borderId="53" xfId="60" applyFont="1" applyFill="1" applyBorder="1" applyAlignment="1">
      <alignment horizontal="center"/>
    </xf>
    <xf numFmtId="38" fontId="15" fillId="46" borderId="55" xfId="60" applyFont="1" applyFill="1" applyBorder="1" applyAlignment="1">
      <alignment horizontal="center"/>
    </xf>
    <xf numFmtId="38" fontId="15" fillId="46" borderId="66" xfId="60" applyFont="1" applyFill="1" applyBorder="1" applyAlignment="1">
      <alignment horizontal="center"/>
    </xf>
    <xf numFmtId="0" fontId="16" fillId="46" borderId="56" xfId="85" applyFont="1" applyFill="1" applyBorder="1" applyAlignment="1">
      <alignment/>
      <protection/>
    </xf>
    <xf numFmtId="0" fontId="16" fillId="46" borderId="57" xfId="85" applyFont="1" applyFill="1" applyBorder="1" applyAlignment="1">
      <alignment/>
      <protection/>
    </xf>
    <xf numFmtId="0" fontId="16" fillId="46" borderId="57" xfId="85" applyFont="1" applyFill="1" applyBorder="1" applyAlignment="1">
      <alignment horizontal="center"/>
      <protection/>
    </xf>
    <xf numFmtId="0" fontId="16" fillId="46" borderId="57" xfId="85" applyFont="1" applyFill="1" applyBorder="1">
      <alignment/>
      <protection/>
    </xf>
    <xf numFmtId="0" fontId="16" fillId="46" borderId="58" xfId="85" applyFont="1" applyFill="1" applyBorder="1">
      <alignment/>
      <protection/>
    </xf>
    <xf numFmtId="0" fontId="16" fillId="46" borderId="59" xfId="85" applyFont="1" applyFill="1" applyBorder="1">
      <alignment/>
      <protection/>
    </xf>
    <xf numFmtId="38" fontId="0" fillId="0" borderId="0" xfId="60" applyFont="1" applyAlignment="1">
      <alignment/>
    </xf>
    <xf numFmtId="38" fontId="14" fillId="47" borderId="67" xfId="60" applyFont="1" applyFill="1" applyBorder="1" applyAlignment="1">
      <alignment horizontal="center"/>
    </xf>
    <xf numFmtId="38" fontId="14" fillId="47" borderId="53" xfId="60" applyFont="1" applyFill="1" applyBorder="1" applyAlignment="1">
      <alignment horizontal="center"/>
    </xf>
    <xf numFmtId="38" fontId="14" fillId="47" borderId="54" xfId="60" applyFont="1" applyFill="1" applyBorder="1" applyAlignment="1">
      <alignment horizontal="center"/>
    </xf>
    <xf numFmtId="0" fontId="16" fillId="48" borderId="68" xfId="88" applyFont="1" applyFill="1" applyBorder="1" applyAlignment="1">
      <alignment/>
      <protection/>
    </xf>
    <xf numFmtId="0" fontId="16" fillId="48" borderId="69" xfId="88" applyFont="1" applyFill="1" applyBorder="1" applyAlignment="1">
      <alignment/>
      <protection/>
    </xf>
    <xf numFmtId="0" fontId="16" fillId="48" borderId="69" xfId="88" applyFont="1" applyFill="1" applyBorder="1" applyAlignment="1">
      <alignment horizontal="center"/>
      <protection/>
    </xf>
    <xf numFmtId="38" fontId="14" fillId="47" borderId="70" xfId="60" applyFont="1" applyFill="1" applyBorder="1" applyAlignment="1">
      <alignment horizontal="center"/>
    </xf>
    <xf numFmtId="38" fontId="15" fillId="45" borderId="66" xfId="60" applyFont="1" applyFill="1" applyBorder="1" applyAlignment="1">
      <alignment horizontal="center"/>
    </xf>
    <xf numFmtId="0" fontId="14" fillId="39" borderId="0" xfId="79" applyFont="1" applyFill="1">
      <alignment/>
      <protection/>
    </xf>
    <xf numFmtId="178" fontId="16" fillId="36" borderId="22" xfId="53" applyNumberFormat="1" applyFont="1" applyFill="1" applyBorder="1" applyAlignment="1">
      <alignment horizontal="center"/>
    </xf>
    <xf numFmtId="178" fontId="16" fillId="36" borderId="71" xfId="53" applyNumberFormat="1" applyFont="1" applyFill="1" applyBorder="1" applyAlignment="1">
      <alignment horizontal="center"/>
    </xf>
    <xf numFmtId="178" fontId="16" fillId="36" borderId="22" xfId="83" applyNumberFormat="1" applyFont="1" applyFill="1" applyBorder="1" applyAlignment="1">
      <alignment horizontal="center"/>
      <protection/>
    </xf>
    <xf numFmtId="178" fontId="16" fillId="36" borderId="71" xfId="83" applyNumberFormat="1" applyFont="1" applyFill="1" applyBorder="1" applyAlignment="1">
      <alignment horizontal="center"/>
      <protection/>
    </xf>
    <xf numFmtId="178" fontId="16" fillId="36" borderId="72" xfId="53" applyNumberFormat="1" applyFont="1" applyFill="1" applyBorder="1" applyAlignment="1">
      <alignment horizontal="center"/>
    </xf>
    <xf numFmtId="38" fontId="18" fillId="0" borderId="73" xfId="60" applyFont="1" applyBorder="1" applyAlignment="1">
      <alignment/>
    </xf>
    <xf numFmtId="38" fontId="18" fillId="0" borderId="2" xfId="60" applyFont="1" applyBorder="1" applyAlignment="1">
      <alignment/>
    </xf>
    <xf numFmtId="38" fontId="18" fillId="0" borderId="74" xfId="60" applyFont="1" applyBorder="1" applyAlignment="1">
      <alignment/>
    </xf>
    <xf numFmtId="38" fontId="18" fillId="38" borderId="75" xfId="60" applyFont="1" applyFill="1" applyBorder="1" applyAlignment="1">
      <alignment/>
    </xf>
    <xf numFmtId="38" fontId="18" fillId="0" borderId="76" xfId="60" applyFont="1" applyBorder="1" applyAlignment="1">
      <alignment/>
    </xf>
    <xf numFmtId="0" fontId="15" fillId="35" borderId="77" xfId="83" applyFont="1" applyFill="1" applyBorder="1" applyAlignment="1">
      <alignment horizontal="center"/>
      <protection/>
    </xf>
    <xf numFmtId="0" fontId="15" fillId="35" borderId="78" xfId="83" applyFont="1" applyFill="1" applyBorder="1" applyAlignment="1">
      <alignment horizontal="center"/>
      <protection/>
    </xf>
    <xf numFmtId="0" fontId="15" fillId="35" borderId="79" xfId="83" applyFont="1" applyFill="1" applyBorder="1" applyAlignment="1">
      <alignment horizontal="center"/>
      <protection/>
    </xf>
    <xf numFmtId="0" fontId="15" fillId="35" borderId="80" xfId="83" applyFont="1" applyFill="1" applyBorder="1" applyAlignment="1">
      <alignment horizontal="center"/>
      <protection/>
    </xf>
    <xf numFmtId="0" fontId="15" fillId="35" borderId="81" xfId="83" applyFont="1" applyFill="1" applyBorder="1" applyAlignment="1">
      <alignment horizontal="center"/>
      <protection/>
    </xf>
    <xf numFmtId="0" fontId="0" fillId="0" borderId="0" xfId="81" applyFont="1">
      <alignment/>
      <protection/>
    </xf>
    <xf numFmtId="38" fontId="15" fillId="33" borderId="65" xfId="60" applyFont="1" applyFill="1" applyBorder="1" applyAlignment="1">
      <alignment horizontal="center"/>
    </xf>
    <xf numFmtId="0" fontId="14" fillId="47" borderId="82" xfId="88" applyFont="1" applyFill="1" applyBorder="1" applyAlignment="1">
      <alignment horizontal="center"/>
      <protection/>
    </xf>
    <xf numFmtId="0" fontId="14" fillId="47" borderId="83" xfId="88" applyFont="1" applyFill="1" applyBorder="1" applyAlignment="1">
      <alignment horizontal="center"/>
      <protection/>
    </xf>
    <xf numFmtId="38" fontId="0" fillId="0" borderId="84" xfId="60" applyFont="1" applyBorder="1" applyAlignment="1">
      <alignment/>
    </xf>
    <xf numFmtId="38" fontId="0" fillId="0" borderId="28" xfId="60" applyFont="1" applyBorder="1" applyAlignment="1">
      <alignment/>
    </xf>
    <xf numFmtId="38" fontId="0" fillId="0" borderId="32" xfId="60" applyFont="1" applyBorder="1" applyAlignment="1">
      <alignment/>
    </xf>
    <xf numFmtId="0" fontId="0" fillId="0" borderId="84" xfId="89" applyFont="1" applyBorder="1">
      <alignment/>
      <protection/>
    </xf>
    <xf numFmtId="0" fontId="15" fillId="45" borderId="62"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85" xfId="87" applyFont="1" applyBorder="1">
      <alignment/>
      <protection/>
    </xf>
    <xf numFmtId="0" fontId="0" fillId="0" borderId="45" xfId="87" applyFont="1" applyBorder="1">
      <alignment/>
      <protection/>
    </xf>
    <xf numFmtId="179" fontId="0" fillId="0" borderId="28" xfId="0" applyNumberFormat="1" applyFont="1" applyFill="1" applyBorder="1" applyAlignment="1">
      <alignment horizontal="right"/>
    </xf>
    <xf numFmtId="0" fontId="0" fillId="0" borderId="86" xfId="87" applyFont="1" applyBorder="1">
      <alignment/>
      <protection/>
    </xf>
    <xf numFmtId="179" fontId="0" fillId="0" borderId="32" xfId="0" applyNumberFormat="1" applyFont="1" applyFill="1" applyBorder="1" applyAlignment="1">
      <alignment horizontal="right"/>
    </xf>
    <xf numFmtId="0" fontId="0" fillId="0" borderId="87" xfId="87" applyFont="1" applyBorder="1">
      <alignment/>
      <protection/>
    </xf>
    <xf numFmtId="0" fontId="0" fillId="0" borderId="88" xfId="87" applyFont="1" applyBorder="1">
      <alignment/>
      <protection/>
    </xf>
    <xf numFmtId="0" fontId="0" fillId="0" borderId="89" xfId="87" applyFont="1" applyBorder="1">
      <alignment/>
      <protection/>
    </xf>
    <xf numFmtId="38" fontId="0" fillId="0" borderId="0" xfId="60" applyFont="1" applyAlignment="1">
      <alignment/>
    </xf>
    <xf numFmtId="0" fontId="0" fillId="0" borderId="0" xfId="84" applyFont="1">
      <alignment/>
      <protection/>
    </xf>
    <xf numFmtId="0" fontId="0" fillId="0" borderId="87" xfId="84" applyFont="1" applyBorder="1">
      <alignment/>
      <protection/>
    </xf>
    <xf numFmtId="38" fontId="0" fillId="0" borderId="42" xfId="60" applyFont="1" applyBorder="1" applyAlignment="1">
      <alignment/>
    </xf>
    <xf numFmtId="38" fontId="0" fillId="0" borderId="90" xfId="60" applyFont="1" applyBorder="1" applyAlignment="1">
      <alignment/>
    </xf>
    <xf numFmtId="0" fontId="0" fillId="0" borderId="45" xfId="84" applyFont="1" applyBorder="1">
      <alignment/>
      <protection/>
    </xf>
    <xf numFmtId="38" fontId="0" fillId="0" borderId="29" xfId="60" applyFont="1" applyBorder="1" applyAlignment="1">
      <alignment/>
    </xf>
    <xf numFmtId="38" fontId="0" fillId="0" borderId="91" xfId="60" applyFont="1" applyBorder="1" applyAlignment="1">
      <alignment/>
    </xf>
    <xf numFmtId="0" fontId="0" fillId="0" borderId="88" xfId="84" applyFont="1" applyBorder="1">
      <alignment/>
      <protection/>
    </xf>
    <xf numFmtId="38" fontId="0" fillId="0" borderId="46" xfId="60" applyFont="1" applyBorder="1" applyAlignment="1">
      <alignment/>
    </xf>
    <xf numFmtId="38" fontId="0" fillId="0" borderId="92" xfId="60" applyFont="1" applyBorder="1" applyAlignment="1">
      <alignment/>
    </xf>
    <xf numFmtId="0" fontId="0" fillId="0" borderId="85" xfId="84" applyFont="1" applyBorder="1">
      <alignment/>
      <protection/>
    </xf>
    <xf numFmtId="38" fontId="0" fillId="0" borderId="93" xfId="60" applyFont="1" applyBorder="1" applyAlignment="1">
      <alignment/>
    </xf>
    <xf numFmtId="0" fontId="0" fillId="0" borderId="86" xfId="84" applyFont="1" applyBorder="1">
      <alignment/>
      <protection/>
    </xf>
    <xf numFmtId="38" fontId="0" fillId="0" borderId="94" xfId="60" applyFont="1" applyBorder="1" applyAlignment="1">
      <alignment/>
    </xf>
    <xf numFmtId="38" fontId="0" fillId="0" borderId="95" xfId="60" applyFont="1" applyBorder="1" applyAlignment="1">
      <alignment/>
    </xf>
    <xf numFmtId="0" fontId="0" fillId="0" borderId="89" xfId="84" applyFont="1" applyBorder="1">
      <alignment/>
      <protection/>
    </xf>
    <xf numFmtId="38" fontId="0" fillId="0" borderId="96" xfId="60" applyFont="1" applyBorder="1" applyAlignment="1">
      <alignment/>
    </xf>
    <xf numFmtId="0" fontId="0" fillId="0" borderId="0" xfId="89" applyFont="1">
      <alignment/>
      <protection/>
    </xf>
    <xf numFmtId="0" fontId="0" fillId="0" borderId="85" xfId="89" applyFont="1" applyBorder="1">
      <alignment/>
      <protection/>
    </xf>
    <xf numFmtId="0" fontId="0" fillId="0" borderId="42" xfId="89" applyFont="1" applyBorder="1">
      <alignment/>
      <protection/>
    </xf>
    <xf numFmtId="0" fontId="0" fillId="0" borderId="45" xfId="89" applyFont="1" applyBorder="1">
      <alignment/>
      <protection/>
    </xf>
    <xf numFmtId="0" fontId="0" fillId="0" borderId="29" xfId="89" applyFont="1" applyBorder="1">
      <alignment/>
      <protection/>
    </xf>
    <xf numFmtId="0" fontId="0" fillId="0" borderId="97" xfId="89" applyFont="1" applyBorder="1">
      <alignment/>
      <protection/>
    </xf>
    <xf numFmtId="38" fontId="0" fillId="0" borderId="98" xfId="60" applyFont="1" applyBorder="1" applyAlignment="1">
      <alignment/>
    </xf>
    <xf numFmtId="0" fontId="0" fillId="0" borderId="86" xfId="89" applyFont="1" applyBorder="1">
      <alignment/>
      <protection/>
    </xf>
    <xf numFmtId="0" fontId="0" fillId="0" borderId="33" xfId="89" applyFont="1" applyBorder="1">
      <alignment/>
      <protection/>
    </xf>
    <xf numFmtId="0" fontId="0" fillId="0" borderId="87" xfId="89" applyFont="1" applyBorder="1">
      <alignment/>
      <protection/>
    </xf>
    <xf numFmtId="0" fontId="0" fillId="0" borderId="0" xfId="89" applyFont="1" applyAlignment="1">
      <alignment horizontal="center"/>
      <protection/>
    </xf>
    <xf numFmtId="38" fontId="0" fillId="0" borderId="99" xfId="60" applyFont="1" applyBorder="1" applyAlignment="1">
      <alignment/>
    </xf>
    <xf numFmtId="38" fontId="0" fillId="0" borderId="100" xfId="60" applyFont="1" applyBorder="1" applyAlignment="1">
      <alignment/>
    </xf>
    <xf numFmtId="0" fontId="0" fillId="0" borderId="89" xfId="89" applyFont="1" applyBorder="1">
      <alignment/>
      <protection/>
    </xf>
    <xf numFmtId="38" fontId="0" fillId="0" borderId="101" xfId="60" applyFont="1" applyBorder="1" applyAlignment="1">
      <alignment/>
    </xf>
    <xf numFmtId="0" fontId="0" fillId="0" borderId="0" xfId="89" applyFont="1" applyBorder="1">
      <alignment/>
      <protection/>
    </xf>
    <xf numFmtId="0" fontId="0" fillId="0" borderId="0" xfId="86" applyFont="1">
      <alignment/>
      <protection/>
    </xf>
    <xf numFmtId="0" fontId="0" fillId="0" borderId="85" xfId="86" applyFont="1" applyBorder="1">
      <alignment/>
      <protection/>
    </xf>
    <xf numFmtId="0" fontId="0" fillId="0" borderId="45" xfId="86" applyFont="1" applyBorder="1">
      <alignment/>
      <protection/>
    </xf>
    <xf numFmtId="0" fontId="0" fillId="0" borderId="86" xfId="86" applyFont="1" applyBorder="1">
      <alignment/>
      <protection/>
    </xf>
    <xf numFmtId="38" fontId="0" fillId="0" borderId="33" xfId="60" applyFont="1" applyBorder="1" applyAlignment="1">
      <alignment/>
    </xf>
    <xf numFmtId="38" fontId="0" fillId="0" borderId="102" xfId="60" applyFont="1" applyBorder="1" applyAlignment="1">
      <alignment/>
    </xf>
    <xf numFmtId="0" fontId="0" fillId="0" borderId="87" xfId="86" applyFont="1" applyBorder="1">
      <alignment/>
      <protection/>
    </xf>
    <xf numFmtId="38" fontId="0" fillId="0" borderId="103" xfId="60" applyFont="1" applyBorder="1" applyAlignment="1">
      <alignment/>
    </xf>
    <xf numFmtId="0" fontId="0" fillId="0" borderId="88" xfId="86" applyFont="1" applyBorder="1">
      <alignment/>
      <protection/>
    </xf>
    <xf numFmtId="0" fontId="0" fillId="0" borderId="104" xfId="86" applyFont="1" applyBorder="1">
      <alignment/>
      <protection/>
    </xf>
    <xf numFmtId="0" fontId="0" fillId="0" borderId="89" xfId="86" applyFont="1" applyBorder="1">
      <alignment/>
      <protection/>
    </xf>
    <xf numFmtId="38" fontId="0" fillId="0" borderId="105" xfId="60" applyFont="1" applyBorder="1" applyAlignment="1">
      <alignment/>
    </xf>
    <xf numFmtId="38" fontId="0" fillId="0" borderId="106" xfId="60" applyFont="1" applyBorder="1" applyAlignment="1">
      <alignment/>
    </xf>
    <xf numFmtId="0" fontId="0" fillId="0" borderId="0" xfId="85" applyFont="1">
      <alignment/>
      <protection/>
    </xf>
    <xf numFmtId="38" fontId="0" fillId="0" borderId="85" xfId="60" applyFont="1" applyBorder="1" applyAlignment="1">
      <alignment/>
    </xf>
    <xf numFmtId="38" fontId="0" fillId="0" borderId="45" xfId="60" applyFont="1" applyBorder="1" applyAlignment="1">
      <alignment/>
    </xf>
    <xf numFmtId="38" fontId="0" fillId="0" borderId="86" xfId="60" applyFont="1" applyBorder="1" applyAlignment="1">
      <alignment/>
    </xf>
    <xf numFmtId="38" fontId="0" fillId="0" borderId="87" xfId="60" applyFont="1" applyBorder="1" applyAlignment="1">
      <alignment/>
    </xf>
    <xf numFmtId="38" fontId="0" fillId="0" borderId="107" xfId="60" applyFont="1" applyBorder="1" applyAlignment="1">
      <alignment/>
    </xf>
    <xf numFmtId="38" fontId="0" fillId="0" borderId="88" xfId="60" applyFont="1" applyBorder="1" applyAlignment="1">
      <alignment/>
    </xf>
    <xf numFmtId="38" fontId="0" fillId="0" borderId="108" xfId="60" applyFont="1" applyBorder="1" applyAlignment="1">
      <alignment/>
    </xf>
    <xf numFmtId="38" fontId="0" fillId="0" borderId="89"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09" xfId="88" applyFont="1" applyBorder="1" applyAlignment="1">
      <alignment horizontal="center"/>
      <protection/>
    </xf>
    <xf numFmtId="0" fontId="0" fillId="0" borderId="110" xfId="88" applyFont="1" applyBorder="1" applyAlignment="1">
      <alignment horizontal="center"/>
      <protection/>
    </xf>
    <xf numFmtId="0" fontId="0" fillId="48" borderId="69" xfId="88" applyFont="1" applyFill="1" applyBorder="1">
      <alignment/>
      <protection/>
    </xf>
    <xf numFmtId="0" fontId="0" fillId="48" borderId="111" xfId="88" applyFont="1" applyFill="1" applyBorder="1">
      <alignment/>
      <protection/>
    </xf>
    <xf numFmtId="0" fontId="0" fillId="0" borderId="112" xfId="88" applyFont="1" applyBorder="1" applyAlignment="1">
      <alignment horizontal="center"/>
      <protection/>
    </xf>
    <xf numFmtId="0" fontId="0" fillId="0" borderId="113" xfId="88" applyFont="1" applyBorder="1" applyAlignment="1">
      <alignment horizontal="center"/>
      <protection/>
    </xf>
    <xf numFmtId="0" fontId="0" fillId="0" borderId="114" xfId="88" applyFont="1" applyBorder="1" applyAlignment="1">
      <alignment horizontal="center"/>
      <protection/>
    </xf>
    <xf numFmtId="178" fontId="0" fillId="0" borderId="0" xfId="0" applyNumberFormat="1" applyFont="1" applyAlignment="1">
      <alignment vertical="center"/>
    </xf>
    <xf numFmtId="178" fontId="0" fillId="0" borderId="115" xfId="0" applyNumberFormat="1" applyFont="1" applyBorder="1" applyAlignment="1">
      <alignment vertical="center"/>
    </xf>
    <xf numFmtId="0" fontId="0" fillId="0" borderId="0" xfId="80" applyFont="1">
      <alignment/>
      <protection/>
    </xf>
    <xf numFmtId="178" fontId="0" fillId="0" borderId="116" xfId="53" applyNumberFormat="1" applyFont="1" applyBorder="1" applyAlignment="1">
      <alignment/>
    </xf>
    <xf numFmtId="178" fontId="0" fillId="0" borderId="117" xfId="53" applyNumberFormat="1" applyFont="1" applyBorder="1" applyAlignment="1">
      <alignment/>
    </xf>
    <xf numFmtId="178" fontId="0" fillId="0" borderId="87" xfId="53" applyNumberFormat="1" applyFont="1" applyBorder="1" applyAlignment="1">
      <alignment/>
    </xf>
    <xf numFmtId="178" fontId="0" fillId="0" borderId="118" xfId="53" applyNumberFormat="1" applyFont="1" applyBorder="1" applyAlignment="1">
      <alignment/>
    </xf>
    <xf numFmtId="0" fontId="0" fillId="34" borderId="16" xfId="80" applyNumberFormat="1" applyFont="1" applyFill="1" applyBorder="1" applyAlignment="1">
      <alignment horizontal="left"/>
      <protection/>
    </xf>
    <xf numFmtId="0" fontId="0" fillId="0" borderId="119" xfId="53" applyNumberFormat="1" applyFont="1" applyBorder="1" applyAlignment="1">
      <alignment/>
    </xf>
    <xf numFmtId="0" fontId="0" fillId="34" borderId="16" xfId="80" applyNumberFormat="1" applyFont="1" applyFill="1" applyBorder="1">
      <alignment/>
      <protection/>
    </xf>
    <xf numFmtId="0" fontId="0" fillId="34" borderId="120" xfId="80" applyNumberFormat="1" applyFont="1" applyFill="1" applyBorder="1" applyAlignment="1">
      <alignment/>
      <protection/>
    </xf>
    <xf numFmtId="178" fontId="0" fillId="0" borderId="121" xfId="53" applyNumberFormat="1" applyFont="1" applyBorder="1" applyAlignment="1">
      <alignment/>
    </xf>
    <xf numFmtId="178" fontId="0" fillId="0" borderId="122"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85" xfId="81" applyFont="1" applyBorder="1">
      <alignment/>
      <protection/>
    </xf>
    <xf numFmtId="0" fontId="0" fillId="0" borderId="0" xfId="0" applyFont="1" applyAlignment="1">
      <alignment vertical="center"/>
    </xf>
    <xf numFmtId="0" fontId="0" fillId="0" borderId="45" xfId="81" applyFont="1" applyBorder="1">
      <alignment/>
      <protection/>
    </xf>
    <xf numFmtId="0" fontId="0" fillId="0" borderId="86" xfId="81" applyFont="1" applyBorder="1">
      <alignment/>
      <protection/>
    </xf>
    <xf numFmtId="0" fontId="0" fillId="0" borderId="87" xfId="81" applyFont="1" applyBorder="1">
      <alignment/>
      <protection/>
    </xf>
    <xf numFmtId="38" fontId="0" fillId="0" borderId="0" xfId="0" applyNumberFormat="1" applyFont="1" applyAlignment="1">
      <alignment vertical="center"/>
    </xf>
    <xf numFmtId="0" fontId="0" fillId="0" borderId="88" xfId="81" applyFont="1" applyBorder="1">
      <alignment/>
      <protection/>
    </xf>
    <xf numFmtId="180" fontId="0" fillId="0" borderId="28" xfId="60" applyNumberFormat="1" applyFont="1" applyBorder="1" applyAlignment="1">
      <alignment/>
    </xf>
    <xf numFmtId="0" fontId="0" fillId="0" borderId="89" xfId="81" applyFont="1" applyBorder="1">
      <alignment/>
      <protection/>
    </xf>
    <xf numFmtId="38" fontId="0" fillId="0" borderId="123" xfId="60" applyFont="1" applyBorder="1" applyAlignment="1">
      <alignment/>
    </xf>
    <xf numFmtId="38" fontId="0" fillId="39" borderId="0" xfId="60" applyFont="1" applyFill="1" applyAlignment="1">
      <alignment/>
    </xf>
    <xf numFmtId="0" fontId="0" fillId="0" borderId="0" xfId="83" applyFont="1">
      <alignment/>
      <protection/>
    </xf>
    <xf numFmtId="3" fontId="0" fillId="0" borderId="124" xfId="83" applyNumberFormat="1" applyFont="1" applyFill="1" applyBorder="1" applyAlignment="1">
      <alignment/>
      <protection/>
    </xf>
    <xf numFmtId="3" fontId="0" fillId="0" borderId="125" xfId="83" applyNumberFormat="1" applyFont="1" applyFill="1" applyBorder="1" applyAlignment="1">
      <alignment/>
      <protection/>
    </xf>
    <xf numFmtId="38" fontId="0" fillId="0" borderId="125" xfId="60" applyFont="1" applyBorder="1" applyAlignment="1" applyProtection="1">
      <alignment/>
      <protection/>
    </xf>
    <xf numFmtId="38" fontId="0" fillId="0" borderId="126" xfId="60" applyFont="1" applyBorder="1" applyAlignment="1" applyProtection="1">
      <alignment/>
      <protection/>
    </xf>
    <xf numFmtId="38" fontId="0" fillId="0" borderId="127" xfId="60" applyFont="1" applyBorder="1" applyAlignment="1">
      <alignment/>
    </xf>
    <xf numFmtId="178" fontId="0" fillId="0" borderId="25" xfId="83" applyNumberFormat="1" applyFont="1" applyFill="1" applyBorder="1" applyAlignment="1">
      <alignment/>
      <protection/>
    </xf>
    <xf numFmtId="178" fontId="0" fillId="0" borderId="128" xfId="83" applyNumberFormat="1" applyFont="1" applyFill="1" applyBorder="1" applyAlignment="1">
      <alignment/>
      <protection/>
    </xf>
    <xf numFmtId="178" fontId="0" fillId="0" borderId="129" xfId="83" applyNumberFormat="1" applyFont="1" applyBorder="1" applyAlignment="1">
      <alignment/>
      <protection/>
    </xf>
    <xf numFmtId="178" fontId="0" fillId="0" borderId="0" xfId="83" applyNumberFormat="1" applyFont="1">
      <alignment/>
      <protection/>
    </xf>
    <xf numFmtId="3" fontId="0" fillId="0" borderId="130" xfId="83" applyNumberFormat="1" applyFont="1" applyFill="1" applyBorder="1" applyAlignment="1">
      <alignment/>
      <protection/>
    </xf>
    <xf numFmtId="3" fontId="0" fillId="0" borderId="131" xfId="83" applyNumberFormat="1" applyFont="1" applyFill="1" applyBorder="1" applyAlignment="1">
      <alignment/>
      <protection/>
    </xf>
    <xf numFmtId="38" fontId="0" fillId="0" borderId="132" xfId="60" applyFont="1" applyBorder="1" applyAlignment="1">
      <alignment/>
    </xf>
    <xf numFmtId="178" fontId="0" fillId="0" borderId="133" xfId="83" applyNumberFormat="1" applyFont="1" applyFill="1" applyBorder="1" applyAlignment="1">
      <alignment/>
      <protection/>
    </xf>
    <xf numFmtId="178" fontId="0" fillId="0" borderId="134" xfId="83" applyNumberFormat="1" applyFont="1" applyFill="1" applyBorder="1" applyAlignment="1">
      <alignment/>
      <protection/>
    </xf>
    <xf numFmtId="178" fontId="0" fillId="0" borderId="135" xfId="53" applyNumberFormat="1" applyFont="1" applyBorder="1" applyAlignment="1">
      <alignment/>
    </xf>
    <xf numFmtId="3" fontId="0" fillId="0" borderId="136" xfId="83" applyNumberFormat="1" applyFont="1" applyFill="1" applyBorder="1" applyAlignment="1">
      <alignment/>
      <protection/>
    </xf>
    <xf numFmtId="3" fontId="0" fillId="0" borderId="46" xfId="83" applyNumberFormat="1" applyFont="1" applyFill="1" applyBorder="1" applyAlignment="1">
      <alignment/>
      <protection/>
    </xf>
    <xf numFmtId="38" fontId="0" fillId="0" borderId="137" xfId="60" applyFont="1" applyBorder="1" applyAlignment="1">
      <alignment/>
    </xf>
    <xf numFmtId="178" fontId="0" fillId="0" borderId="138" xfId="83" applyNumberFormat="1" applyFont="1" applyFill="1" applyBorder="1" applyAlignment="1">
      <alignment/>
      <protection/>
    </xf>
    <xf numFmtId="178" fontId="0" fillId="0" borderId="139" xfId="83" applyNumberFormat="1" applyFont="1" applyFill="1" applyBorder="1" applyAlignment="1">
      <alignment/>
      <protection/>
    </xf>
    <xf numFmtId="178" fontId="0" fillId="0" borderId="140" xfId="53" applyNumberFormat="1" applyFont="1" applyBorder="1" applyAlignment="1">
      <alignment/>
    </xf>
    <xf numFmtId="3" fontId="0" fillId="0" borderId="141" xfId="83" applyNumberFormat="1" applyFont="1" applyFill="1" applyBorder="1" applyAlignment="1">
      <alignment/>
      <protection/>
    </xf>
    <xf numFmtId="3" fontId="0" fillId="0" borderId="142" xfId="83" applyNumberFormat="1" applyFont="1" applyFill="1" applyBorder="1" applyAlignment="1">
      <alignment/>
      <protection/>
    </xf>
    <xf numFmtId="38" fontId="0" fillId="0" borderId="142" xfId="60" applyFont="1" applyBorder="1" applyAlignment="1" applyProtection="1">
      <alignment/>
      <protection/>
    </xf>
    <xf numFmtId="38" fontId="0" fillId="0" borderId="143" xfId="60" applyFont="1" applyBorder="1" applyAlignment="1" applyProtection="1">
      <alignment/>
      <protection/>
    </xf>
    <xf numFmtId="38" fontId="0" fillId="0" borderId="144" xfId="60" applyFont="1" applyBorder="1" applyAlignment="1">
      <alignment/>
    </xf>
    <xf numFmtId="178" fontId="0" fillId="0" borderId="145" xfId="53" applyNumberFormat="1" applyFont="1" applyBorder="1" applyAlignment="1">
      <alignment/>
    </xf>
    <xf numFmtId="178" fontId="0" fillId="0" borderId="146" xfId="83" applyNumberFormat="1" applyFont="1" applyFill="1" applyBorder="1" applyAlignment="1">
      <alignment/>
      <protection/>
    </xf>
    <xf numFmtId="178" fontId="0" fillId="0" borderId="147" xfId="53" applyNumberFormat="1" applyFont="1" applyBorder="1" applyAlignment="1">
      <alignment/>
    </xf>
    <xf numFmtId="3" fontId="0" fillId="0" borderId="148" xfId="83" applyNumberFormat="1" applyFont="1" applyFill="1" applyBorder="1" applyAlignment="1">
      <alignment/>
      <protection/>
    </xf>
    <xf numFmtId="3" fontId="0" fillId="0" borderId="43" xfId="83" applyNumberFormat="1" applyFont="1" applyFill="1" applyBorder="1" applyAlignment="1">
      <alignment/>
      <protection/>
    </xf>
    <xf numFmtId="38" fontId="0" fillId="0" borderId="149" xfId="60" applyFont="1" applyBorder="1" applyAlignment="1">
      <alignment/>
    </xf>
    <xf numFmtId="178" fontId="0" fillId="0" borderId="150" xfId="83" applyNumberFormat="1" applyFont="1" applyFill="1" applyBorder="1" applyAlignment="1">
      <alignment/>
      <protection/>
    </xf>
    <xf numFmtId="178" fontId="0" fillId="0" borderId="151" xfId="83" applyNumberFormat="1" applyFont="1" applyBorder="1">
      <alignment/>
      <protection/>
    </xf>
    <xf numFmtId="178" fontId="0" fillId="0" borderId="26" xfId="83" applyNumberFormat="1" applyFont="1" applyFill="1" applyBorder="1" applyAlignment="1">
      <alignment/>
      <protection/>
    </xf>
    <xf numFmtId="0" fontId="0" fillId="0" borderId="46" xfId="83" applyNumberFormat="1" applyFont="1" applyFill="1" applyBorder="1" applyAlignment="1">
      <alignment/>
      <protection/>
    </xf>
    <xf numFmtId="178" fontId="0" fillId="0" borderId="152" xfId="83" applyNumberFormat="1" applyFont="1" applyFill="1" applyBorder="1" applyAlignment="1">
      <alignment/>
      <protection/>
    </xf>
    <xf numFmtId="178" fontId="0" fillId="0" borderId="151" xfId="83" applyNumberFormat="1" applyFont="1" applyFill="1" applyBorder="1" applyAlignment="1">
      <alignment/>
      <protection/>
    </xf>
    <xf numFmtId="38" fontId="0" fillId="0" borderId="153" xfId="60" applyFont="1" applyBorder="1" applyAlignment="1">
      <alignment/>
    </xf>
    <xf numFmtId="3" fontId="0" fillId="0" borderId="154" xfId="83" applyNumberFormat="1" applyFont="1" applyFill="1" applyBorder="1" applyAlignment="1">
      <alignment/>
      <protection/>
    </xf>
    <xf numFmtId="3" fontId="0" fillId="0" borderId="155" xfId="83" applyNumberFormat="1" applyFont="1" applyFill="1" applyBorder="1" applyAlignment="1">
      <alignment/>
      <protection/>
    </xf>
    <xf numFmtId="178" fontId="0" fillId="0" borderId="156" xfId="83" applyNumberFormat="1" applyFont="1" applyFill="1" applyBorder="1" applyAlignment="1">
      <alignment/>
      <protection/>
    </xf>
    <xf numFmtId="178" fontId="0" fillId="0" borderId="157" xfId="83" applyNumberFormat="1" applyFont="1" applyFill="1" applyBorder="1" applyAlignment="1">
      <alignment/>
      <protection/>
    </xf>
    <xf numFmtId="178" fontId="0" fillId="0" borderId="158" xfId="83" applyNumberFormat="1" applyFont="1" applyFill="1" applyBorder="1" applyAlignment="1">
      <alignment/>
      <protection/>
    </xf>
    <xf numFmtId="178" fontId="0" fillId="0" borderId="159" xfId="53" applyNumberFormat="1" applyFont="1" applyBorder="1" applyAlignment="1">
      <alignment/>
    </xf>
    <xf numFmtId="3" fontId="0" fillId="0" borderId="26" xfId="83" applyNumberFormat="1" applyFont="1" applyFill="1" applyBorder="1" applyAlignment="1">
      <alignment/>
      <protection/>
    </xf>
    <xf numFmtId="3" fontId="0" fillId="0" borderId="160" xfId="83" applyNumberFormat="1" applyFont="1" applyFill="1" applyBorder="1" applyAlignment="1">
      <alignment/>
      <protection/>
    </xf>
    <xf numFmtId="38" fontId="0" fillId="0" borderId="161" xfId="60" applyFont="1" applyBorder="1" applyAlignment="1">
      <alignment/>
    </xf>
    <xf numFmtId="178" fontId="0" fillId="0" borderId="0" xfId="53" applyNumberFormat="1" applyFont="1" applyAlignment="1">
      <alignment/>
    </xf>
    <xf numFmtId="38" fontId="0" fillId="0" borderId="162" xfId="60" applyFont="1" applyBorder="1" applyAlignment="1">
      <alignment/>
    </xf>
    <xf numFmtId="178" fontId="0" fillId="0" borderId="36" xfId="83" applyNumberFormat="1" applyFont="1" applyFill="1" applyBorder="1" applyAlignment="1">
      <alignment/>
      <protection/>
    </xf>
    <xf numFmtId="178" fontId="0" fillId="0" borderId="37" xfId="83" applyNumberFormat="1" applyFont="1" applyFill="1" applyBorder="1" applyAlignment="1">
      <alignment/>
      <protection/>
    </xf>
    <xf numFmtId="178" fontId="0" fillId="0" borderId="163" xfId="83" applyNumberFormat="1" applyFont="1" applyFill="1" applyBorder="1" applyAlignment="1">
      <alignment/>
      <protection/>
    </xf>
    <xf numFmtId="38" fontId="0" fillId="38" borderId="43" xfId="60" applyFont="1" applyFill="1" applyBorder="1" applyAlignment="1">
      <alignment horizontal="center"/>
    </xf>
    <xf numFmtId="38" fontId="0" fillId="0" borderId="164" xfId="60" applyFont="1" applyBorder="1" applyAlignment="1">
      <alignment horizontal="left"/>
    </xf>
    <xf numFmtId="38" fontId="0" fillId="0" borderId="165" xfId="60" applyFont="1" applyBorder="1" applyAlignment="1">
      <alignment/>
    </xf>
    <xf numFmtId="38" fontId="0" fillId="38" borderId="154" xfId="60" applyFont="1" applyFill="1" applyBorder="1" applyAlignment="1">
      <alignment horizontal="center"/>
    </xf>
    <xf numFmtId="38" fontId="0" fillId="0" borderId="166" xfId="60" applyFont="1" applyBorder="1" applyAlignment="1">
      <alignment horizontal="left"/>
    </xf>
    <xf numFmtId="3" fontId="0" fillId="0" borderId="167" xfId="83" applyNumberFormat="1" applyFont="1" applyFill="1" applyBorder="1" applyAlignment="1">
      <alignment/>
      <protection/>
    </xf>
    <xf numFmtId="3" fontId="0" fillId="0" borderId="168" xfId="83" applyNumberFormat="1" applyFont="1" applyFill="1" applyBorder="1" applyAlignment="1">
      <alignment/>
      <protection/>
    </xf>
    <xf numFmtId="38" fontId="0" fillId="0" borderId="169" xfId="60" applyFont="1" applyBorder="1" applyAlignment="1">
      <alignment/>
    </xf>
    <xf numFmtId="178" fontId="0" fillId="38" borderId="26" xfId="53" applyNumberFormat="1" applyFont="1" applyFill="1" applyBorder="1" applyAlignment="1">
      <alignment horizontal="center"/>
    </xf>
    <xf numFmtId="178" fontId="0" fillId="0" borderId="151" xfId="53" applyNumberFormat="1" applyFont="1" applyBorder="1" applyAlignment="1">
      <alignment horizontal="left"/>
    </xf>
    <xf numFmtId="38" fontId="0" fillId="38" borderId="46" xfId="60" applyFont="1" applyFill="1" applyBorder="1" applyAlignment="1">
      <alignment horizontal="center"/>
    </xf>
    <xf numFmtId="38" fontId="0" fillId="0" borderId="160" xfId="60" applyFont="1" applyBorder="1" applyAlignment="1">
      <alignment horizontal="left"/>
    </xf>
    <xf numFmtId="38" fontId="0" fillId="0" borderId="170" xfId="60" applyFont="1" applyBorder="1" applyAlignment="1">
      <alignment/>
    </xf>
    <xf numFmtId="10" fontId="0" fillId="38" borderId="26" xfId="53" applyNumberFormat="1" applyFont="1" applyFill="1" applyBorder="1" applyAlignment="1">
      <alignment horizontal="center"/>
    </xf>
    <xf numFmtId="10" fontId="0" fillId="0" borderId="151" xfId="53" applyNumberFormat="1" applyFont="1" applyBorder="1" applyAlignment="1">
      <alignment horizontal="left"/>
    </xf>
    <xf numFmtId="38" fontId="0" fillId="0" borderId="88" xfId="60" applyFont="1" applyBorder="1" applyAlignment="1">
      <alignment horizontal="left"/>
    </xf>
    <xf numFmtId="38" fontId="0" fillId="0" borderId="171" xfId="60" applyFont="1" applyBorder="1" applyAlignment="1">
      <alignment horizontal="left"/>
    </xf>
    <xf numFmtId="3" fontId="0" fillId="0" borderId="166" xfId="83" applyNumberFormat="1" applyFont="1" applyFill="1" applyBorder="1" applyAlignment="1">
      <alignment/>
      <protection/>
    </xf>
    <xf numFmtId="38" fontId="0" fillId="0" borderId="172" xfId="60" applyFont="1" applyBorder="1" applyAlignment="1">
      <alignment/>
    </xf>
    <xf numFmtId="178" fontId="0" fillId="38" borderId="157" xfId="53" applyNumberFormat="1" applyFont="1" applyFill="1" applyBorder="1" applyAlignment="1">
      <alignment horizontal="center"/>
    </xf>
    <xf numFmtId="178" fontId="0" fillId="0" borderId="108" xfId="53" applyNumberFormat="1" applyFont="1" applyBorder="1" applyAlignment="1">
      <alignment horizontal="left"/>
    </xf>
    <xf numFmtId="38" fontId="0" fillId="0" borderId="173" xfId="60" applyFont="1" applyBorder="1" applyAlignment="1">
      <alignment/>
    </xf>
    <xf numFmtId="3" fontId="0" fillId="0" borderId="153" xfId="83" applyNumberFormat="1" applyFont="1" applyBorder="1" applyAlignment="1">
      <alignment/>
      <protection/>
    </xf>
    <xf numFmtId="3" fontId="0" fillId="0" borderId="162" xfId="83" applyNumberFormat="1" applyFont="1" applyBorder="1" applyAlignment="1">
      <alignment/>
      <protection/>
    </xf>
    <xf numFmtId="178" fontId="0" fillId="0" borderId="158" xfId="53" applyNumberFormat="1" applyFont="1" applyBorder="1" applyAlignment="1">
      <alignment horizontal="left"/>
    </xf>
    <xf numFmtId="0" fontId="0" fillId="38" borderId="154" xfId="83" applyFont="1" applyFill="1" applyBorder="1" applyAlignment="1">
      <alignment horizontal="center"/>
      <protection/>
    </xf>
    <xf numFmtId="0" fontId="0" fillId="0" borderId="174" xfId="83" applyFont="1" applyBorder="1" applyAlignment="1">
      <alignment horizontal="left"/>
      <protection/>
    </xf>
    <xf numFmtId="0" fontId="0" fillId="0" borderId="166" xfId="83" applyFont="1" applyBorder="1" applyAlignment="1">
      <alignment horizontal="left"/>
      <protection/>
    </xf>
    <xf numFmtId="178" fontId="0" fillId="38" borderId="26" xfId="83" applyNumberFormat="1" applyFont="1" applyFill="1" applyBorder="1" applyAlignment="1">
      <alignment horizontal="center"/>
      <protection/>
    </xf>
    <xf numFmtId="178" fontId="0" fillId="0" borderId="87" xfId="83" applyNumberFormat="1" applyFont="1" applyBorder="1" applyAlignment="1">
      <alignment horizontal="left"/>
      <protection/>
    </xf>
    <xf numFmtId="178" fontId="0" fillId="0" borderId="117" xfId="83" applyNumberFormat="1" applyFont="1" applyBorder="1" applyProtection="1">
      <alignment/>
      <protection/>
    </xf>
    <xf numFmtId="0" fontId="0" fillId="38" borderId="46" xfId="83" applyFont="1" applyFill="1" applyBorder="1" applyAlignment="1">
      <alignment horizontal="center"/>
      <protection/>
    </xf>
    <xf numFmtId="0" fontId="0" fillId="0" borderId="160" xfId="83" applyFont="1" applyBorder="1" applyAlignment="1">
      <alignment horizontal="left"/>
      <protection/>
    </xf>
    <xf numFmtId="178" fontId="0" fillId="0" borderId="151" xfId="83" applyNumberFormat="1" applyFont="1" applyBorder="1" applyAlignment="1">
      <alignment horizontal="left"/>
      <protection/>
    </xf>
    <xf numFmtId="178" fontId="0" fillId="0" borderId="26" xfId="83" applyNumberFormat="1" applyFont="1" applyBorder="1">
      <alignment/>
      <protection/>
    </xf>
    <xf numFmtId="178" fontId="0" fillId="0" borderId="118" xfId="83" applyNumberFormat="1" applyFont="1" applyBorder="1" applyProtection="1">
      <alignment/>
      <protection/>
    </xf>
    <xf numFmtId="3" fontId="0" fillId="0" borderId="175" xfId="83" applyNumberFormat="1" applyFont="1" applyFill="1" applyBorder="1" applyAlignment="1">
      <alignment/>
      <protection/>
    </xf>
    <xf numFmtId="178" fontId="0" fillId="38" borderId="154" xfId="83" applyNumberFormat="1" applyFont="1" applyFill="1" applyBorder="1" applyAlignment="1">
      <alignment horizontal="center"/>
      <protection/>
    </xf>
    <xf numFmtId="178" fontId="0" fillId="0" borderId="174" xfId="83" applyNumberFormat="1" applyFont="1" applyBorder="1" applyAlignment="1">
      <alignment horizontal="left"/>
      <protection/>
    </xf>
    <xf numFmtId="0" fontId="0" fillId="38" borderId="43" xfId="83" applyFont="1" applyFill="1" applyBorder="1" applyAlignment="1">
      <alignment horizontal="center"/>
      <protection/>
    </xf>
    <xf numFmtId="0" fontId="0" fillId="0" borderId="164" xfId="83" applyFont="1" applyBorder="1" applyAlignment="1">
      <alignment horizontal="left"/>
      <protection/>
    </xf>
    <xf numFmtId="178" fontId="0" fillId="38" borderId="154" xfId="53" applyNumberFormat="1" applyFont="1" applyFill="1" applyBorder="1" applyAlignment="1">
      <alignment horizontal="center"/>
    </xf>
    <xf numFmtId="0" fontId="0" fillId="0" borderId="155" xfId="83" applyFont="1" applyBorder="1" applyAlignment="1">
      <alignment horizontal="left"/>
      <protection/>
    </xf>
    <xf numFmtId="178" fontId="0" fillId="0" borderId="150" xfId="53" applyNumberFormat="1" applyFont="1" applyBorder="1" applyAlignment="1">
      <alignment horizontal="left"/>
    </xf>
    <xf numFmtId="178" fontId="0" fillId="38" borderId="157" xfId="83" applyNumberFormat="1" applyFont="1" applyFill="1" applyBorder="1" applyAlignment="1">
      <alignment horizontal="center"/>
      <protection/>
    </xf>
    <xf numFmtId="178" fontId="0" fillId="0" borderId="152" xfId="83" applyNumberFormat="1" applyFont="1" applyBorder="1" applyAlignment="1">
      <alignment horizontal="left"/>
      <protection/>
    </xf>
    <xf numFmtId="178" fontId="0" fillId="0" borderId="176" xfId="83" applyNumberFormat="1" applyFont="1" applyFill="1" applyBorder="1" applyAlignment="1">
      <alignment/>
      <protection/>
    </xf>
    <xf numFmtId="178" fontId="0" fillId="0" borderId="159" xfId="83" applyNumberFormat="1" applyFont="1" applyBorder="1">
      <alignment/>
      <protection/>
    </xf>
    <xf numFmtId="38" fontId="0" fillId="0" borderId="174" xfId="60" applyFont="1" applyBorder="1" applyAlignment="1">
      <alignment horizontal="left"/>
    </xf>
    <xf numFmtId="37" fontId="0" fillId="0" borderId="177" xfId="83" applyNumberFormat="1" applyFont="1" applyBorder="1" applyProtection="1">
      <alignment/>
      <protection/>
    </xf>
    <xf numFmtId="37" fontId="0" fillId="0" borderId="178" xfId="83" applyNumberFormat="1" applyFont="1" applyBorder="1" applyProtection="1">
      <alignment/>
      <protection/>
    </xf>
    <xf numFmtId="178" fontId="0" fillId="38" borderId="37" xfId="53" applyNumberFormat="1" applyFont="1" applyFill="1" applyBorder="1" applyAlignment="1">
      <alignment horizontal="center"/>
    </xf>
    <xf numFmtId="178" fontId="0" fillId="0" borderId="163" xfId="53" applyNumberFormat="1" applyFont="1" applyBorder="1" applyAlignment="1">
      <alignment horizontal="left"/>
    </xf>
    <xf numFmtId="3" fontId="0" fillId="0" borderId="179" xfId="83" applyNumberFormat="1" applyFont="1" applyFill="1" applyBorder="1" applyAlignment="1">
      <alignment/>
      <protection/>
    </xf>
    <xf numFmtId="38" fontId="0" fillId="0" borderId="180" xfId="60" applyFont="1" applyBorder="1" applyAlignment="1">
      <alignment/>
    </xf>
    <xf numFmtId="3" fontId="0" fillId="0" borderId="181" xfId="0" applyNumberFormat="1" applyFont="1" applyBorder="1" applyAlignment="1">
      <alignment vertical="center"/>
    </xf>
    <xf numFmtId="3" fontId="0" fillId="0" borderId="182" xfId="0" applyNumberFormat="1" applyFont="1" applyBorder="1" applyAlignment="1">
      <alignment vertical="center"/>
    </xf>
    <xf numFmtId="38" fontId="0" fillId="0" borderId="183" xfId="60" applyFont="1" applyBorder="1" applyAlignment="1" applyProtection="1">
      <alignment/>
      <protection/>
    </xf>
    <xf numFmtId="38" fontId="0" fillId="0" borderId="184" xfId="60" applyFont="1" applyBorder="1" applyAlignment="1" applyProtection="1">
      <alignment/>
      <protection/>
    </xf>
    <xf numFmtId="178" fontId="0" fillId="0" borderId="185" xfId="83" applyNumberFormat="1" applyFont="1" applyFill="1" applyBorder="1" applyAlignment="1">
      <alignment/>
      <protection/>
    </xf>
    <xf numFmtId="178" fontId="0" fillId="0" borderId="118" xfId="83" applyNumberFormat="1" applyFont="1" applyFill="1" applyBorder="1" applyAlignment="1">
      <alignment/>
      <protection/>
    </xf>
    <xf numFmtId="38" fontId="0" fillId="0" borderId="186" xfId="60" applyFont="1" applyBorder="1" applyAlignment="1" applyProtection="1">
      <alignment/>
      <protection/>
    </xf>
    <xf numFmtId="38" fontId="0" fillId="0" borderId="177" xfId="60" applyFont="1" applyBorder="1" applyAlignment="1" applyProtection="1">
      <alignment/>
      <protection/>
    </xf>
    <xf numFmtId="38" fontId="0" fillId="0" borderId="178" xfId="60" applyFont="1" applyBorder="1" applyAlignment="1" applyProtection="1">
      <alignment/>
      <protection/>
    </xf>
    <xf numFmtId="38" fontId="0" fillId="0" borderId="187" xfId="60" applyFont="1" applyBorder="1" applyAlignment="1" applyProtection="1">
      <alignment/>
      <protection/>
    </xf>
    <xf numFmtId="3" fontId="0" fillId="0" borderId="188" xfId="83" applyNumberFormat="1" applyFont="1" applyFill="1" applyBorder="1" applyAlignment="1">
      <alignment/>
      <protection/>
    </xf>
    <xf numFmtId="178" fontId="0" fillId="0" borderId="189" xfId="83" applyNumberFormat="1" applyFont="1" applyFill="1" applyBorder="1" applyAlignment="1">
      <alignment/>
      <protection/>
    </xf>
    <xf numFmtId="38" fontId="0" fillId="0" borderId="190" xfId="60" applyFont="1" applyBorder="1" applyAlignment="1" applyProtection="1">
      <alignment/>
      <protection/>
    </xf>
    <xf numFmtId="38" fontId="0" fillId="0" borderId="181" xfId="60" applyFont="1" applyBorder="1" applyAlignment="1" applyProtection="1">
      <alignment/>
      <protection/>
    </xf>
    <xf numFmtId="38" fontId="0" fillId="0" borderId="182" xfId="60" applyFont="1" applyBorder="1" applyAlignment="1" applyProtection="1">
      <alignment/>
      <protection/>
    </xf>
    <xf numFmtId="178" fontId="0" fillId="0" borderId="119"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191" xfId="83" applyNumberFormat="1" applyFont="1" applyFill="1" applyBorder="1" applyAlignment="1">
      <alignment/>
      <protection/>
    </xf>
    <xf numFmtId="178" fontId="0" fillId="0" borderId="192" xfId="83" applyNumberFormat="1" applyFont="1" applyFill="1" applyBorder="1" applyAlignment="1">
      <alignment/>
      <protection/>
    </xf>
    <xf numFmtId="37" fontId="0" fillId="0" borderId="190" xfId="83" applyNumberFormat="1" applyFont="1" applyBorder="1" applyProtection="1">
      <alignment/>
      <protection/>
    </xf>
    <xf numFmtId="37" fontId="0" fillId="0" borderId="181" xfId="83" applyNumberFormat="1" applyFont="1" applyBorder="1" applyProtection="1">
      <alignment/>
      <protection/>
    </xf>
    <xf numFmtId="37" fontId="0" fillId="0" borderId="182" xfId="83" applyNumberFormat="1" applyFont="1" applyBorder="1" applyProtection="1">
      <alignment/>
      <protection/>
    </xf>
    <xf numFmtId="37" fontId="0" fillId="0" borderId="183" xfId="83" applyNumberFormat="1" applyFont="1" applyBorder="1" applyProtection="1">
      <alignment/>
      <protection/>
    </xf>
    <xf numFmtId="37" fontId="0" fillId="0" borderId="184" xfId="83" applyNumberFormat="1" applyFont="1" applyBorder="1" applyProtection="1">
      <alignment/>
      <protection/>
    </xf>
    <xf numFmtId="178" fontId="0" fillId="0" borderId="193" xfId="83" applyNumberFormat="1" applyFont="1" applyFill="1" applyBorder="1" applyAlignment="1">
      <alignment/>
      <protection/>
    </xf>
    <xf numFmtId="37" fontId="0" fillId="0" borderId="186" xfId="83" applyNumberFormat="1" applyFont="1" applyBorder="1" applyProtection="1">
      <alignment/>
      <protection/>
    </xf>
    <xf numFmtId="178" fontId="0" fillId="0" borderId="87" xfId="83" applyNumberFormat="1" applyFont="1" applyBorder="1">
      <alignment/>
      <protection/>
    </xf>
    <xf numFmtId="3" fontId="0" fillId="0" borderId="194" xfId="83" applyNumberFormat="1" applyFont="1" applyFill="1" applyBorder="1" applyAlignment="1">
      <alignment/>
      <protection/>
    </xf>
    <xf numFmtId="178" fontId="0" fillId="0" borderId="195" xfId="83" applyNumberFormat="1" applyFont="1" applyFill="1" applyBorder="1" applyAlignment="1">
      <alignment/>
      <protection/>
    </xf>
    <xf numFmtId="3" fontId="0" fillId="0" borderId="190" xfId="83" applyNumberFormat="1" applyFont="1" applyBorder="1">
      <alignment/>
      <protection/>
    </xf>
    <xf numFmtId="3" fontId="0" fillId="0" borderId="181" xfId="83" applyNumberFormat="1" applyFont="1" applyBorder="1">
      <alignment/>
      <protection/>
    </xf>
    <xf numFmtId="3" fontId="0" fillId="0" borderId="182" xfId="83" applyNumberFormat="1" applyFont="1" applyBorder="1">
      <alignment/>
      <protection/>
    </xf>
    <xf numFmtId="3" fontId="0" fillId="0" borderId="183" xfId="83" applyNumberFormat="1" applyFont="1" applyBorder="1">
      <alignment/>
      <protection/>
    </xf>
    <xf numFmtId="3" fontId="0" fillId="0" borderId="184" xfId="83" applyNumberFormat="1" applyFont="1" applyBorder="1">
      <alignment/>
      <protection/>
    </xf>
    <xf numFmtId="38" fontId="0" fillId="0" borderId="196" xfId="60" applyFont="1" applyBorder="1" applyAlignment="1">
      <alignment/>
    </xf>
    <xf numFmtId="3" fontId="0" fillId="0" borderId="197" xfId="83" applyNumberFormat="1" applyFont="1" applyBorder="1">
      <alignment/>
      <protection/>
    </xf>
    <xf numFmtId="3" fontId="0" fillId="0" borderId="177" xfId="83" applyNumberFormat="1" applyFont="1" applyBorder="1">
      <alignment/>
      <protection/>
    </xf>
    <xf numFmtId="3" fontId="0" fillId="0" borderId="178" xfId="83" applyNumberFormat="1" applyFont="1" applyBorder="1">
      <alignment/>
      <protection/>
    </xf>
    <xf numFmtId="3" fontId="0" fillId="0" borderId="198" xfId="83" applyNumberFormat="1" applyFont="1" applyBorder="1">
      <alignment/>
      <protection/>
    </xf>
    <xf numFmtId="178" fontId="0" fillId="0" borderId="199" xfId="83" applyNumberFormat="1" applyFont="1" applyFill="1" applyBorder="1" applyAlignment="1">
      <alignment/>
      <protection/>
    </xf>
    <xf numFmtId="3" fontId="0" fillId="0" borderId="186" xfId="83" applyNumberFormat="1" applyFont="1" applyBorder="1">
      <alignment/>
      <protection/>
    </xf>
    <xf numFmtId="3" fontId="0" fillId="0" borderId="186" xfId="83" applyNumberFormat="1" applyFont="1" applyFill="1" applyBorder="1" applyAlignment="1">
      <alignment/>
      <protection/>
    </xf>
    <xf numFmtId="3" fontId="0" fillId="0" borderId="177" xfId="83" applyNumberFormat="1" applyFont="1" applyFill="1" applyBorder="1" applyAlignment="1">
      <alignment/>
      <protection/>
    </xf>
    <xf numFmtId="3" fontId="0" fillId="0" borderId="178" xfId="83" applyNumberFormat="1" applyFont="1" applyFill="1" applyBorder="1" applyAlignment="1">
      <alignment/>
      <protection/>
    </xf>
    <xf numFmtId="3" fontId="0" fillId="0" borderId="179" xfId="83" applyNumberFormat="1" applyFont="1" applyBorder="1">
      <alignment/>
      <protection/>
    </xf>
    <xf numFmtId="3" fontId="0" fillId="0" borderId="131" xfId="83" applyNumberFormat="1" applyFont="1" applyBorder="1">
      <alignment/>
      <protection/>
    </xf>
    <xf numFmtId="3" fontId="0" fillId="0" borderId="155" xfId="83" applyNumberFormat="1" applyFont="1" applyBorder="1">
      <alignment/>
      <protection/>
    </xf>
    <xf numFmtId="3" fontId="0" fillId="0" borderId="88" xfId="83" applyNumberFormat="1" applyFont="1" applyBorder="1">
      <alignment/>
      <protection/>
    </xf>
    <xf numFmtId="3" fontId="0" fillId="0" borderId="46" xfId="83" applyNumberFormat="1" applyFont="1" applyBorder="1">
      <alignment/>
      <protection/>
    </xf>
    <xf numFmtId="3" fontId="0" fillId="0" borderId="160" xfId="83" applyNumberFormat="1" applyFont="1" applyBorder="1">
      <alignment/>
      <protection/>
    </xf>
    <xf numFmtId="38" fontId="0" fillId="0" borderId="200" xfId="60" applyFont="1" applyBorder="1" applyAlignment="1" applyProtection="1">
      <alignment/>
      <protection/>
    </xf>
    <xf numFmtId="38" fontId="0" fillId="0" borderId="201" xfId="60" applyFont="1" applyBorder="1" applyAlignment="1" applyProtection="1">
      <alignment/>
      <protection/>
    </xf>
    <xf numFmtId="3" fontId="0" fillId="0" borderId="202" xfId="83" applyNumberFormat="1" applyFont="1" applyFill="1" applyBorder="1" applyAlignment="1">
      <alignment/>
      <protection/>
    </xf>
    <xf numFmtId="3" fontId="0" fillId="0" borderId="203" xfId="83" applyNumberFormat="1" applyFont="1" applyFill="1" applyBorder="1" applyAlignment="1">
      <alignment/>
      <protection/>
    </xf>
    <xf numFmtId="3" fontId="0" fillId="0" borderId="204" xfId="83" applyNumberFormat="1" applyFont="1" applyFill="1" applyBorder="1" applyAlignment="1">
      <alignment/>
      <protection/>
    </xf>
    <xf numFmtId="178" fontId="0" fillId="0" borderId="205" xfId="83" applyNumberFormat="1" applyFont="1" applyFill="1" applyBorder="1" applyAlignment="1">
      <alignment/>
      <protection/>
    </xf>
    <xf numFmtId="178" fontId="0" fillId="0" borderId="193" xfId="53" applyNumberFormat="1" applyFont="1" applyFill="1" applyBorder="1" applyAlignment="1">
      <alignment/>
    </xf>
    <xf numFmtId="178" fontId="0" fillId="0" borderId="26" xfId="53" applyNumberFormat="1" applyFont="1" applyFill="1" applyBorder="1" applyAlignment="1">
      <alignment/>
    </xf>
    <xf numFmtId="178" fontId="0" fillId="0" borderId="151" xfId="53" applyNumberFormat="1" applyFont="1" applyFill="1" applyBorder="1" applyAlignment="1">
      <alignment/>
    </xf>
    <xf numFmtId="179" fontId="0" fillId="0" borderId="206" xfId="0" applyNumberFormat="1" applyFont="1" applyFill="1" applyBorder="1" applyAlignment="1">
      <alignment horizontal="right"/>
    </xf>
    <xf numFmtId="0" fontId="0" fillId="0" borderId="28" xfId="89" applyFont="1" applyBorder="1">
      <alignment/>
      <protection/>
    </xf>
    <xf numFmtId="0" fontId="0" fillId="0" borderId="123" xfId="89" applyFont="1" applyBorder="1">
      <alignment/>
      <protection/>
    </xf>
    <xf numFmtId="0" fontId="0" fillId="0" borderId="207" xfId="89" applyFont="1" applyBorder="1">
      <alignment/>
      <protection/>
    </xf>
    <xf numFmtId="3" fontId="0" fillId="0" borderId="120" xfId="83" applyNumberFormat="1" applyFont="1" applyFill="1" applyBorder="1" applyAlignment="1">
      <alignment/>
      <protection/>
    </xf>
    <xf numFmtId="0" fontId="0" fillId="0" borderId="0" xfId="83" applyFont="1">
      <alignment/>
      <protection/>
    </xf>
    <xf numFmtId="178" fontId="0" fillId="0" borderId="208" xfId="83" applyNumberFormat="1" applyFont="1" applyFill="1" applyBorder="1" applyAlignment="1">
      <alignment/>
      <protection/>
    </xf>
    <xf numFmtId="185" fontId="58" fillId="0" borderId="29" xfId="0" applyNumberFormat="1" applyFont="1" applyFill="1" applyBorder="1" applyAlignment="1" quotePrefix="1">
      <alignment horizontal="right"/>
    </xf>
    <xf numFmtId="0" fontId="0" fillId="36" borderId="88" xfId="83" applyFont="1" applyFill="1" applyBorder="1">
      <alignment/>
      <protection/>
    </xf>
    <xf numFmtId="178" fontId="0" fillId="0" borderId="209" xfId="83" applyNumberFormat="1" applyFont="1" applyBorder="1">
      <alignment/>
      <protection/>
    </xf>
    <xf numFmtId="178" fontId="0" fillId="0" borderId="104" xfId="53" applyNumberFormat="1" applyFont="1" applyBorder="1" applyAlignment="1">
      <alignment/>
    </xf>
    <xf numFmtId="38" fontId="0" fillId="36" borderId="210" xfId="60" applyFont="1" applyFill="1" applyBorder="1" applyAlignment="1">
      <alignment/>
    </xf>
    <xf numFmtId="38" fontId="0" fillId="36" borderId="211" xfId="60" applyFont="1" applyFill="1" applyBorder="1" applyAlignment="1">
      <alignment/>
    </xf>
    <xf numFmtId="0" fontId="0" fillId="36" borderId="212" xfId="83" applyFont="1" applyFill="1" applyBorder="1">
      <alignment/>
      <protection/>
    </xf>
    <xf numFmtId="38" fontId="0" fillId="36" borderId="201" xfId="60" applyFont="1" applyFill="1" applyBorder="1" applyAlignment="1">
      <alignment/>
    </xf>
    <xf numFmtId="38" fontId="0" fillId="36" borderId="88" xfId="60" applyFont="1" applyFill="1" applyBorder="1" applyAlignment="1">
      <alignment/>
    </xf>
    <xf numFmtId="178" fontId="0" fillId="0" borderId="209" xfId="53" applyNumberFormat="1" applyFont="1" applyBorder="1" applyAlignment="1">
      <alignment/>
    </xf>
    <xf numFmtId="178" fontId="0" fillId="0" borderId="116" xfId="83" applyNumberFormat="1" applyFont="1" applyBorder="1">
      <alignment/>
      <protection/>
    </xf>
    <xf numFmtId="0" fontId="0" fillId="36" borderId="211" xfId="83" applyFont="1" applyFill="1" applyBorder="1">
      <alignment/>
      <protection/>
    </xf>
    <xf numFmtId="0" fontId="0" fillId="36" borderId="200" xfId="83" applyFont="1" applyFill="1" applyBorder="1">
      <alignment/>
      <protection/>
    </xf>
    <xf numFmtId="0" fontId="0" fillId="38" borderId="201" xfId="83" applyFont="1" applyFill="1" applyBorder="1">
      <alignment/>
      <protection/>
    </xf>
    <xf numFmtId="0" fontId="0" fillId="38" borderId="171" xfId="83" applyFont="1" applyFill="1" applyBorder="1">
      <alignment/>
      <protection/>
    </xf>
    <xf numFmtId="0" fontId="0" fillId="38" borderId="104" xfId="83" applyFont="1" applyFill="1" applyBorder="1">
      <alignment/>
      <protection/>
    </xf>
    <xf numFmtId="178" fontId="0" fillId="0" borderId="108" xfId="53" applyNumberFormat="1" applyFont="1" applyBorder="1" applyAlignment="1">
      <alignment/>
    </xf>
    <xf numFmtId="38" fontId="0" fillId="36" borderId="87" xfId="60" applyFont="1" applyFill="1" applyBorder="1" applyAlignment="1">
      <alignment/>
    </xf>
    <xf numFmtId="0" fontId="15" fillId="35" borderId="213" xfId="83" applyFont="1" applyFill="1" applyBorder="1" applyAlignment="1">
      <alignment horizontal="center"/>
      <protection/>
    </xf>
    <xf numFmtId="38" fontId="59" fillId="0" borderId="42" xfId="60" applyFont="1" applyBorder="1" applyAlignment="1">
      <alignment/>
    </xf>
    <xf numFmtId="185" fontId="58" fillId="0" borderId="0" xfId="0" applyNumberFormat="1" applyFont="1" applyFill="1" applyAlignment="1" quotePrefix="1">
      <alignment horizontal="right"/>
    </xf>
    <xf numFmtId="0" fontId="0" fillId="0" borderId="0" xfId="79" applyFont="1" applyFill="1">
      <alignment/>
      <protection/>
    </xf>
    <xf numFmtId="178" fontId="0" fillId="0" borderId="214" xfId="83" applyNumberFormat="1" applyFont="1" applyFill="1" applyBorder="1" applyAlignment="1">
      <alignment/>
      <protection/>
    </xf>
    <xf numFmtId="3" fontId="0" fillId="0" borderId="128" xfId="83" applyNumberFormat="1" applyFont="1" applyFill="1" applyBorder="1" applyAlignment="1">
      <alignment/>
      <protection/>
    </xf>
    <xf numFmtId="178" fontId="0" fillId="0" borderId="215" xfId="83" applyNumberFormat="1" applyFont="1" applyFill="1" applyBorder="1" applyAlignment="1">
      <alignment/>
      <protection/>
    </xf>
    <xf numFmtId="3" fontId="0" fillId="0" borderId="84" xfId="83" applyNumberFormat="1" applyFont="1" applyFill="1" applyBorder="1" applyAlignment="1">
      <alignment/>
      <protection/>
    </xf>
    <xf numFmtId="38" fontId="0" fillId="0" borderId="216" xfId="60" applyFont="1" applyBorder="1" applyAlignment="1">
      <alignment/>
    </xf>
    <xf numFmtId="0" fontId="14" fillId="0" borderId="0" xfId="83" applyFont="1">
      <alignment/>
      <protection/>
    </xf>
    <xf numFmtId="185" fontId="0" fillId="0" borderId="97" xfId="0" applyNumberFormat="1" applyFont="1" applyFill="1" applyBorder="1" applyAlignment="1" quotePrefix="1">
      <alignment horizontal="right"/>
    </xf>
    <xf numFmtId="185" fontId="0" fillId="0" borderId="0" xfId="0" applyNumberFormat="1" applyFont="1" applyFill="1" applyAlignment="1" quotePrefix="1">
      <alignment horizontal="right"/>
    </xf>
    <xf numFmtId="0" fontId="0" fillId="0" borderId="217" xfId="84" applyFont="1" applyBorder="1">
      <alignment/>
      <protection/>
    </xf>
    <xf numFmtId="0" fontId="0" fillId="0" borderId="97" xfId="84" applyFont="1" applyBorder="1">
      <alignment/>
      <protection/>
    </xf>
    <xf numFmtId="0" fontId="0" fillId="0" borderId="160" xfId="86" applyFont="1" applyBorder="1">
      <alignment/>
      <protection/>
    </xf>
    <xf numFmtId="0" fontId="0" fillId="0" borderId="217" xfId="86" applyFont="1" applyBorder="1">
      <alignment/>
      <protection/>
    </xf>
    <xf numFmtId="0" fontId="0" fillId="0" borderId="97" xfId="86" applyFont="1" applyBorder="1">
      <alignment/>
      <protection/>
    </xf>
    <xf numFmtId="185" fontId="59" fillId="0" borderId="131" xfId="0" applyNumberFormat="1" applyFont="1" applyFill="1" applyBorder="1" applyAlignment="1">
      <alignment horizontal="right"/>
    </xf>
    <xf numFmtId="0" fontId="0" fillId="0" borderId="42" xfId="87" applyFont="1" applyBorder="1">
      <alignment/>
      <protection/>
    </xf>
    <xf numFmtId="0" fontId="0" fillId="0" borderId="95" xfId="87" applyFont="1" applyBorder="1">
      <alignment/>
      <protection/>
    </xf>
    <xf numFmtId="179" fontId="0" fillId="0" borderId="28" xfId="0" applyNumberFormat="1" applyFont="1" applyFill="1" applyBorder="1" applyAlignment="1">
      <alignment horizontal="right"/>
    </xf>
    <xf numFmtId="0" fontId="0" fillId="0" borderId="29" xfId="87" applyFont="1" applyBorder="1">
      <alignment/>
      <protection/>
    </xf>
    <xf numFmtId="0" fontId="0" fillId="0" borderId="93" xfId="87" applyFont="1" applyBorder="1">
      <alignment/>
      <protection/>
    </xf>
    <xf numFmtId="179" fontId="0" fillId="0" borderId="32" xfId="0" applyNumberFormat="1" applyFont="1" applyFill="1" applyBorder="1" applyAlignment="1">
      <alignment horizontal="right"/>
    </xf>
    <xf numFmtId="0" fontId="0" fillId="0" borderId="33" xfId="87" applyFont="1" applyBorder="1">
      <alignment/>
      <protection/>
    </xf>
    <xf numFmtId="0" fontId="0" fillId="0" borderId="218" xfId="87" applyFont="1" applyBorder="1">
      <alignment/>
      <protection/>
    </xf>
    <xf numFmtId="0" fontId="0" fillId="0" borderId="92" xfId="87" applyFont="1" applyBorder="1">
      <alignment/>
      <protection/>
    </xf>
    <xf numFmtId="0" fontId="0" fillId="0" borderId="25" xfId="87" applyFont="1" applyBorder="1">
      <alignment/>
      <protection/>
    </xf>
    <xf numFmtId="0" fontId="0" fillId="0" borderId="123" xfId="87" applyFont="1" applyBorder="1">
      <alignment/>
      <protection/>
    </xf>
    <xf numFmtId="185" fontId="0" fillId="0" borderId="29"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84" xfId="60" applyFont="1" applyBorder="1" applyAlignment="1">
      <alignment/>
    </xf>
    <xf numFmtId="38" fontId="0" fillId="0" borderId="42" xfId="60" applyFont="1" applyBorder="1" applyAlignment="1">
      <alignment/>
    </xf>
    <xf numFmtId="38" fontId="0" fillId="0" borderId="99" xfId="60" applyFont="1" applyBorder="1" applyAlignment="1">
      <alignment/>
    </xf>
    <xf numFmtId="38" fontId="0" fillId="0" borderId="29" xfId="60" applyFont="1" applyBorder="1" applyAlignment="1">
      <alignment/>
    </xf>
    <xf numFmtId="38" fontId="0" fillId="0" borderId="97" xfId="60" applyFont="1" applyBorder="1" applyAlignment="1">
      <alignment/>
    </xf>
    <xf numFmtId="38" fontId="0" fillId="0" borderId="100" xfId="60" applyFont="1" applyBorder="1" applyAlignment="1">
      <alignment/>
    </xf>
    <xf numFmtId="38" fontId="0" fillId="0" borderId="33" xfId="60" applyFont="1" applyBorder="1" applyAlignment="1">
      <alignment/>
    </xf>
    <xf numFmtId="38" fontId="0" fillId="0" borderId="219" xfId="60" applyFont="1" applyBorder="1" applyAlignment="1">
      <alignment/>
    </xf>
    <xf numFmtId="38" fontId="0" fillId="0" borderId="98" xfId="60" applyFont="1" applyBorder="1" applyAlignment="1">
      <alignment/>
    </xf>
    <xf numFmtId="38" fontId="0" fillId="0" borderId="25" xfId="60" applyFont="1" applyBorder="1" applyAlignment="1">
      <alignment/>
    </xf>
    <xf numFmtId="38" fontId="0" fillId="0" borderId="217" xfId="60" applyFont="1" applyBorder="1" applyAlignment="1">
      <alignment/>
    </xf>
    <xf numFmtId="38" fontId="0" fillId="0" borderId="26" xfId="60" applyFont="1" applyBorder="1" applyAlignment="1">
      <alignment/>
    </xf>
    <xf numFmtId="38" fontId="0" fillId="0" borderId="151" xfId="60" applyFont="1" applyBorder="1" applyAlignment="1">
      <alignment/>
    </xf>
    <xf numFmtId="38" fontId="0" fillId="0" borderId="220" xfId="60" applyFont="1" applyBorder="1" applyAlignment="1">
      <alignment/>
    </xf>
    <xf numFmtId="38" fontId="0" fillId="0" borderId="221" xfId="60" applyFont="1" applyBorder="1" applyAlignment="1">
      <alignment/>
    </xf>
    <xf numFmtId="38" fontId="0" fillId="0" borderId="222" xfId="60" applyFont="1" applyBorder="1" applyAlignment="1">
      <alignment/>
    </xf>
    <xf numFmtId="38" fontId="0" fillId="0" borderId="105" xfId="60" applyFont="1" applyBorder="1" applyAlignment="1">
      <alignment/>
    </xf>
    <xf numFmtId="38" fontId="0" fillId="0" borderId="85" xfId="60" applyFont="1" applyBorder="1" applyAlignment="1">
      <alignment/>
    </xf>
    <xf numFmtId="38" fontId="0" fillId="0" borderId="45" xfId="60" applyFont="1" applyBorder="1" applyAlignment="1">
      <alignment/>
    </xf>
    <xf numFmtId="38" fontId="0" fillId="0" borderId="86" xfId="60" applyFont="1" applyBorder="1" applyAlignment="1">
      <alignment/>
    </xf>
    <xf numFmtId="38" fontId="0" fillId="0" borderId="87" xfId="60" applyFont="1" applyBorder="1" applyAlignment="1">
      <alignment/>
    </xf>
    <xf numFmtId="38" fontId="0" fillId="0" borderId="223" xfId="60" applyFont="1" applyBorder="1" applyAlignment="1">
      <alignment/>
    </xf>
    <xf numFmtId="38" fontId="0" fillId="0" borderId="95" xfId="60" applyFont="1" applyBorder="1" applyAlignment="1">
      <alignment/>
    </xf>
    <xf numFmtId="38" fontId="0" fillId="0" borderId="91" xfId="60" applyFont="1" applyBorder="1" applyAlignment="1">
      <alignment/>
    </xf>
    <xf numFmtId="38" fontId="0" fillId="0" borderId="94" xfId="60" applyFont="1" applyBorder="1" applyAlignment="1">
      <alignment/>
    </xf>
    <xf numFmtId="38" fontId="0" fillId="0" borderId="92" xfId="60" applyFont="1" applyBorder="1" applyAlignment="1">
      <alignment/>
    </xf>
    <xf numFmtId="38" fontId="0" fillId="0" borderId="93" xfId="60" applyFont="1" applyBorder="1" applyAlignment="1">
      <alignment/>
    </xf>
    <xf numFmtId="38" fontId="0" fillId="0" borderId="96" xfId="60" applyFont="1" applyBorder="1" applyAlignment="1">
      <alignment/>
    </xf>
    <xf numFmtId="179" fontId="0" fillId="0" borderId="136" xfId="0" applyNumberFormat="1" applyFont="1" applyFill="1" applyBorder="1" applyAlignment="1">
      <alignment horizontal="right"/>
    </xf>
    <xf numFmtId="3" fontId="0" fillId="0" borderId="224" xfId="88" applyNumberFormat="1" applyFont="1" applyBorder="1" applyAlignment="1">
      <alignment/>
      <protection/>
    </xf>
    <xf numFmtId="3" fontId="0" fillId="0" borderId="225" xfId="88" applyNumberFormat="1" applyFont="1" applyBorder="1" applyAlignment="1">
      <alignment/>
      <protection/>
    </xf>
    <xf numFmtId="3" fontId="0" fillId="0" borderId="226" xfId="88" applyNumberFormat="1" applyFont="1" applyBorder="1" applyAlignment="1">
      <alignment/>
      <protection/>
    </xf>
    <xf numFmtId="38" fontId="0" fillId="0" borderId="128" xfId="60" applyFont="1" applyBorder="1" applyAlignment="1">
      <alignment/>
    </xf>
    <xf numFmtId="38" fontId="0" fillId="0" borderId="119" xfId="60" applyFont="1" applyBorder="1" applyAlignment="1">
      <alignment/>
    </xf>
    <xf numFmtId="38" fontId="0" fillId="0" borderId="206" xfId="60" applyFont="1" applyBorder="1" applyAlignment="1">
      <alignment/>
    </xf>
    <xf numFmtId="38" fontId="0" fillId="0" borderId="2" xfId="60" applyFont="1" applyBorder="1" applyAlignment="1">
      <alignment/>
    </xf>
    <xf numFmtId="38" fontId="0" fillId="0" borderId="194" xfId="60" applyFont="1" applyBorder="1" applyAlignment="1">
      <alignment/>
    </xf>
    <xf numFmtId="38" fontId="0" fillId="0" borderId="74" xfId="60" applyFont="1" applyBorder="1" applyAlignment="1">
      <alignment/>
    </xf>
    <xf numFmtId="178" fontId="0" fillId="48" borderId="227" xfId="53" applyNumberFormat="1" applyFont="1" applyFill="1" applyBorder="1" applyAlignment="1">
      <alignment/>
    </xf>
    <xf numFmtId="178" fontId="0" fillId="48" borderId="228" xfId="53" applyNumberFormat="1" applyFont="1" applyFill="1" applyBorder="1" applyAlignment="1">
      <alignment/>
    </xf>
    <xf numFmtId="178" fontId="0" fillId="48" borderId="229" xfId="88" applyNumberFormat="1" applyFont="1" applyFill="1" applyBorder="1" applyAlignment="1">
      <alignment/>
      <protection/>
    </xf>
    <xf numFmtId="38" fontId="0" fillId="0" borderId="128" xfId="60" applyFont="1" applyBorder="1" applyAlignment="1" applyProtection="1">
      <alignment/>
      <protection/>
    </xf>
    <xf numFmtId="38" fontId="0" fillId="0" borderId="119" xfId="60" applyFont="1" applyBorder="1" applyAlignment="1" applyProtection="1">
      <alignment/>
      <protection/>
    </xf>
    <xf numFmtId="38" fontId="0" fillId="0" borderId="42" xfId="60" applyFont="1" applyBorder="1" applyAlignment="1" applyProtection="1">
      <alignment/>
      <protection/>
    </xf>
    <xf numFmtId="3" fontId="0" fillId="0" borderId="230" xfId="88" applyNumberFormat="1" applyFont="1" applyBorder="1" applyAlignment="1">
      <alignment/>
      <protection/>
    </xf>
    <xf numFmtId="38" fontId="0" fillId="0" borderId="206" xfId="60" applyFont="1" applyBorder="1" applyAlignment="1" applyProtection="1">
      <alignment/>
      <protection/>
    </xf>
    <xf numFmtId="38" fontId="0" fillId="0" borderId="2" xfId="60" applyFont="1" applyBorder="1" applyAlignment="1" applyProtection="1">
      <alignment/>
      <protection/>
    </xf>
    <xf numFmtId="38" fontId="0" fillId="0" borderId="29" xfId="60" applyFont="1" applyBorder="1" applyAlignment="1" applyProtection="1">
      <alignment/>
      <protection/>
    </xf>
    <xf numFmtId="38" fontId="0" fillId="0" borderId="194" xfId="60" applyFont="1" applyBorder="1" applyAlignment="1" applyProtection="1">
      <alignment/>
      <protection/>
    </xf>
    <xf numFmtId="38" fontId="0" fillId="0" borderId="74" xfId="60" applyFont="1" applyBorder="1" applyAlignment="1" applyProtection="1">
      <alignment/>
      <protection/>
    </xf>
    <xf numFmtId="38" fontId="0" fillId="0" borderId="46" xfId="60" applyFont="1" applyBorder="1" applyAlignment="1" applyProtection="1">
      <alignment/>
      <protection/>
    </xf>
    <xf numFmtId="3" fontId="0" fillId="0" borderId="231" xfId="88" applyNumberFormat="1" applyFont="1" applyBorder="1" applyAlignment="1">
      <alignment/>
      <protection/>
    </xf>
    <xf numFmtId="178" fontId="0" fillId="48" borderId="232" xfId="53" applyNumberFormat="1" applyFont="1" applyFill="1" applyBorder="1" applyAlignment="1">
      <alignment/>
    </xf>
    <xf numFmtId="3" fontId="0" fillId="0" borderId="233" xfId="88" applyNumberFormat="1" applyFont="1" applyBorder="1" applyAlignment="1">
      <alignment/>
      <protection/>
    </xf>
    <xf numFmtId="3" fontId="0" fillId="0" borderId="234" xfId="88" applyNumberFormat="1" applyFont="1" applyBorder="1" applyAlignment="1">
      <alignment/>
      <protection/>
    </xf>
    <xf numFmtId="178" fontId="0" fillId="48" borderId="232" xfId="88" applyNumberFormat="1" applyFont="1" applyFill="1" applyBorder="1" applyAlignment="1">
      <alignment/>
      <protection/>
    </xf>
    <xf numFmtId="178" fontId="0" fillId="48" borderId="235" xfId="53" applyNumberFormat="1" applyFont="1" applyFill="1" applyBorder="1" applyAlignment="1">
      <alignment/>
    </xf>
    <xf numFmtId="178" fontId="0" fillId="48" borderId="236" xfId="88" applyNumberFormat="1" applyFont="1" applyFill="1" applyBorder="1" applyAlignment="1">
      <alignment/>
      <protection/>
    </xf>
    <xf numFmtId="179" fontId="0" fillId="0" borderId="29" xfId="0" applyNumberFormat="1" applyFont="1" applyFill="1" applyBorder="1" applyAlignment="1">
      <alignment horizontal="right"/>
    </xf>
    <xf numFmtId="179" fontId="0" fillId="0" borderId="33" xfId="0" applyNumberFormat="1" applyFont="1" applyFill="1" applyBorder="1" applyAlignment="1">
      <alignment horizontal="right"/>
    </xf>
    <xf numFmtId="3" fontId="59" fillId="0" borderId="45" xfId="60" applyNumberFormat="1" applyFont="1" applyBorder="1" applyAlignment="1">
      <alignment/>
    </xf>
    <xf numFmtId="3" fontId="59" fillId="0" borderId="97" xfId="60" applyNumberFormat="1" applyFont="1" applyBorder="1" applyAlignment="1">
      <alignment/>
    </xf>
    <xf numFmtId="3" fontId="59" fillId="0" borderId="237" xfId="60" applyNumberFormat="1" applyFont="1" applyBorder="1" applyAlignment="1">
      <alignment/>
    </xf>
    <xf numFmtId="3" fontId="59" fillId="0" borderId="88" xfId="60" applyNumberFormat="1" applyFont="1" applyBorder="1" applyAlignment="1">
      <alignment/>
    </xf>
    <xf numFmtId="3" fontId="59" fillId="0" borderId="160" xfId="60" applyNumberFormat="1" applyFont="1" applyBorder="1" applyAlignment="1">
      <alignment/>
    </xf>
    <xf numFmtId="3" fontId="59" fillId="0" borderId="170" xfId="60" applyNumberFormat="1" applyFont="1" applyBorder="1" applyAlignment="1">
      <alignment/>
    </xf>
    <xf numFmtId="178" fontId="59" fillId="0" borderId="116" xfId="53" applyNumberFormat="1" applyFont="1" applyBorder="1" applyAlignment="1">
      <alignment/>
    </xf>
    <xf numFmtId="178" fontId="59" fillId="0" borderId="150" xfId="53" applyNumberFormat="1" applyFont="1" applyBorder="1" applyAlignment="1">
      <alignment/>
    </xf>
    <xf numFmtId="178" fontId="59" fillId="0" borderId="117" xfId="53" applyNumberFormat="1" applyFont="1" applyBorder="1" applyAlignment="1">
      <alignment/>
    </xf>
    <xf numFmtId="178" fontId="59" fillId="0" borderId="134" xfId="53" applyNumberFormat="1" applyFont="1" applyBorder="1" applyAlignment="1">
      <alignment/>
    </xf>
    <xf numFmtId="3" fontId="59" fillId="0" borderId="211" xfId="60" applyNumberFormat="1" applyFont="1" applyBorder="1" applyAlignment="1">
      <alignment/>
    </xf>
    <xf numFmtId="3" fontId="59" fillId="0" borderId="155" xfId="60" applyNumberFormat="1" applyFont="1" applyBorder="1" applyAlignment="1">
      <alignment/>
    </xf>
    <xf numFmtId="3" fontId="59" fillId="0" borderId="153" xfId="60" applyNumberFormat="1" applyFont="1" applyBorder="1" applyAlignment="1">
      <alignment/>
    </xf>
    <xf numFmtId="178" fontId="59" fillId="0" borderId="87" xfId="53" applyNumberFormat="1" applyFont="1" applyBorder="1" applyAlignment="1">
      <alignment/>
    </xf>
    <xf numFmtId="178" fontId="59" fillId="0" borderId="151" xfId="53" applyNumberFormat="1" applyFont="1" applyBorder="1" applyAlignment="1">
      <alignment/>
    </xf>
    <xf numFmtId="178" fontId="59" fillId="0" borderId="118" xfId="53" applyNumberFormat="1" applyFont="1" applyBorder="1" applyAlignment="1">
      <alignment/>
    </xf>
    <xf numFmtId="178" fontId="59" fillId="0" borderId="121" xfId="53" applyNumberFormat="1" applyFont="1" applyBorder="1" applyAlignment="1">
      <alignment/>
    </xf>
    <xf numFmtId="178" fontId="59" fillId="0" borderId="163" xfId="53" applyNumberFormat="1" applyFont="1" applyBorder="1" applyAlignment="1">
      <alignment/>
    </xf>
    <xf numFmtId="178" fontId="59" fillId="0" borderId="122" xfId="53" applyNumberFormat="1" applyFont="1" applyBorder="1" applyAlignment="1">
      <alignment/>
    </xf>
    <xf numFmtId="185" fontId="59" fillId="0" borderId="29" xfId="0" applyNumberFormat="1" applyFont="1" applyFill="1" applyBorder="1" applyAlignment="1" quotePrefix="1">
      <alignment horizontal="right"/>
    </xf>
    <xf numFmtId="185" fontId="59" fillId="0" borderId="0" xfId="75" applyNumberFormat="1" applyFont="1" applyFill="1" applyAlignment="1" quotePrefix="1">
      <alignment horizontal="right"/>
      <protection/>
    </xf>
    <xf numFmtId="185" fontId="59"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06"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38" fontId="18" fillId="0" borderId="238" xfId="60" applyFont="1" applyBorder="1" applyAlignment="1">
      <alignment/>
    </xf>
    <xf numFmtId="0" fontId="18" fillId="37" borderId="23" xfId="82" applyFont="1" applyFill="1" applyBorder="1">
      <alignment/>
      <protection/>
    </xf>
    <xf numFmtId="0" fontId="19" fillId="37" borderId="239" xfId="82" applyFont="1" applyFill="1" applyBorder="1" applyAlignment="1">
      <alignment horizontal="center"/>
      <protection/>
    </xf>
    <xf numFmtId="38" fontId="18" fillId="0" borderId="240" xfId="60" applyFont="1" applyBorder="1" applyAlignment="1">
      <alignment/>
    </xf>
    <xf numFmtId="38" fontId="18" fillId="0" borderId="241" xfId="60" applyFont="1" applyBorder="1" applyAlignment="1">
      <alignment/>
    </xf>
    <xf numFmtId="38" fontId="18" fillId="38" borderId="34" xfId="60" applyFont="1" applyFill="1" applyBorder="1" applyAlignment="1">
      <alignment/>
    </xf>
    <xf numFmtId="38" fontId="18" fillId="0" borderId="85" xfId="60" applyFont="1" applyBorder="1" applyAlignment="1">
      <alignment/>
    </xf>
    <xf numFmtId="38" fontId="18" fillId="0" borderId="86" xfId="60" applyFont="1" applyBorder="1" applyAlignment="1">
      <alignment/>
    </xf>
    <xf numFmtId="38" fontId="18" fillId="0" borderId="121" xfId="60" applyFont="1" applyBorder="1" applyAlignment="1">
      <alignment/>
    </xf>
    <xf numFmtId="0" fontId="0" fillId="0" borderId="136" xfId="83" applyNumberFormat="1" applyFont="1" applyFill="1" applyBorder="1" applyAlignment="1">
      <alignment/>
      <protection/>
    </xf>
    <xf numFmtId="0" fontId="15" fillId="35" borderId="242" xfId="83" applyFont="1" applyFill="1" applyBorder="1" applyAlignment="1">
      <alignment horizontal="center"/>
      <protection/>
    </xf>
    <xf numFmtId="178" fontId="0" fillId="0" borderId="243" xfId="83" applyNumberFormat="1" applyFont="1" applyBorder="1" applyProtection="1">
      <alignment/>
      <protection/>
    </xf>
    <xf numFmtId="38" fontId="0" fillId="38" borderId="127" xfId="60" applyFont="1" applyFill="1" applyBorder="1" applyAlignment="1">
      <alignment/>
    </xf>
    <xf numFmtId="38" fontId="0" fillId="38" borderId="137" xfId="60" applyFont="1" applyFill="1" applyBorder="1" applyAlignment="1">
      <alignment/>
    </xf>
    <xf numFmtId="38" fontId="0" fillId="38" borderId="216" xfId="60" applyFont="1" applyFill="1" applyBorder="1" applyAlignment="1">
      <alignment/>
    </xf>
    <xf numFmtId="178" fontId="0" fillId="0" borderId="244" xfId="53" applyNumberFormat="1" applyFont="1" applyBorder="1" applyAlignment="1">
      <alignment/>
    </xf>
    <xf numFmtId="38" fontId="0" fillId="0" borderId="245" xfId="60" applyFont="1" applyBorder="1" applyAlignment="1">
      <alignment/>
    </xf>
    <xf numFmtId="38" fontId="0" fillId="0" borderId="246" xfId="60" applyFont="1" applyBorder="1" applyAlignment="1">
      <alignment/>
    </xf>
    <xf numFmtId="38" fontId="0" fillId="0" borderId="247" xfId="60" applyFont="1" applyBorder="1" applyAlignment="1">
      <alignment/>
    </xf>
    <xf numFmtId="178" fontId="0" fillId="0" borderId="248" xfId="53" applyNumberFormat="1" applyFont="1" applyBorder="1" applyAlignment="1">
      <alignment/>
    </xf>
    <xf numFmtId="0" fontId="0" fillId="0" borderId="45" xfId="87" applyFont="1" applyBorder="1">
      <alignment/>
      <protection/>
    </xf>
    <xf numFmtId="0" fontId="19" fillId="37" borderId="78" xfId="82" applyFont="1" applyFill="1" applyBorder="1" applyAlignment="1">
      <alignment horizontal="center" wrapText="1"/>
      <protection/>
    </xf>
    <xf numFmtId="0" fontId="19" fillId="37" borderId="79" xfId="82" applyFont="1" applyFill="1" applyBorder="1" applyAlignment="1">
      <alignment horizontal="center" wrapText="1"/>
      <protection/>
    </xf>
    <xf numFmtId="0" fontId="19" fillId="37" borderId="249" xfId="82" applyFont="1" applyFill="1" applyBorder="1" applyAlignment="1">
      <alignment horizontal="center" wrapText="1"/>
      <protection/>
    </xf>
    <xf numFmtId="0" fontId="19" fillId="37" borderId="77" xfId="82" applyFont="1" applyFill="1" applyBorder="1" applyAlignment="1">
      <alignment horizontal="center" wrapText="1"/>
      <protection/>
    </xf>
    <xf numFmtId="0" fontId="19" fillId="37" borderId="250" xfId="82" applyFont="1" applyFill="1" applyBorder="1" applyAlignment="1">
      <alignment horizontal="center" wrapText="1"/>
      <protection/>
    </xf>
    <xf numFmtId="0" fontId="0" fillId="0" borderId="110" xfId="88" applyFont="1" applyBorder="1" applyAlignment="1">
      <alignment horizontal="center"/>
      <protection/>
    </xf>
    <xf numFmtId="3" fontId="0" fillId="0" borderId="251" xfId="83" applyNumberFormat="1" applyFont="1" applyFill="1" applyBorder="1" applyAlignment="1">
      <alignment/>
      <protection/>
    </xf>
    <xf numFmtId="38" fontId="0" fillId="0" borderId="194" xfId="60" applyFont="1" applyBorder="1" applyAlignment="1" quotePrefix="1">
      <alignment/>
    </xf>
    <xf numFmtId="0" fontId="0" fillId="0" borderId="252" xfId="89" applyFont="1" applyBorder="1">
      <alignment/>
      <protection/>
    </xf>
    <xf numFmtId="0" fontId="0" fillId="0" borderId="253" xfId="87" applyFont="1" applyBorder="1">
      <alignment/>
      <protection/>
    </xf>
    <xf numFmtId="179" fontId="0" fillId="0" borderId="254" xfId="0" applyNumberFormat="1" applyFont="1" applyFill="1" applyBorder="1" applyAlignment="1">
      <alignment horizontal="right"/>
    </xf>
    <xf numFmtId="179" fontId="0" fillId="0" borderId="255" xfId="0" applyNumberFormat="1" applyFont="1" applyFill="1" applyBorder="1" applyAlignment="1">
      <alignment horizontal="right"/>
    </xf>
    <xf numFmtId="0" fontId="0" fillId="0" borderId="253" xfId="89" applyFont="1" applyBorder="1">
      <alignment/>
      <protection/>
    </xf>
    <xf numFmtId="179" fontId="0" fillId="0" borderId="254" xfId="0" applyNumberFormat="1" applyFont="1" applyFill="1" applyBorder="1" applyAlignment="1">
      <alignment horizontal="right"/>
    </xf>
    <xf numFmtId="179" fontId="0" fillId="0" borderId="255" xfId="0" applyNumberFormat="1" applyFont="1" applyFill="1" applyBorder="1" applyAlignment="1">
      <alignment horizontal="right"/>
    </xf>
    <xf numFmtId="38" fontId="0" fillId="0" borderId="193" xfId="60" applyFont="1" applyBorder="1" applyAlignment="1">
      <alignment/>
    </xf>
    <xf numFmtId="179" fontId="0" fillId="0" borderId="256" xfId="0" applyNumberFormat="1" applyFont="1" applyFill="1" applyBorder="1" applyAlignment="1">
      <alignment horizontal="right"/>
    </xf>
    <xf numFmtId="38" fontId="0" fillId="0" borderId="253" xfId="60" applyFont="1" applyBorder="1" applyAlignment="1">
      <alignment/>
    </xf>
    <xf numFmtId="179" fontId="0" fillId="0" borderId="74" xfId="0" applyNumberFormat="1" applyFont="1" applyFill="1" applyBorder="1" applyAlignment="1">
      <alignment horizontal="right"/>
    </xf>
    <xf numFmtId="38" fontId="0" fillId="0" borderId="257" xfId="60" applyFont="1" applyBorder="1" applyAlignment="1">
      <alignment/>
    </xf>
    <xf numFmtId="179" fontId="0" fillId="0" borderId="2" xfId="0" applyNumberFormat="1" applyFont="1" applyFill="1" applyBorder="1" applyAlignment="1">
      <alignment horizontal="right"/>
    </xf>
    <xf numFmtId="38" fontId="18" fillId="0" borderId="148" xfId="60" applyFont="1" applyBorder="1" applyAlignment="1">
      <alignment/>
    </xf>
    <xf numFmtId="38" fontId="18" fillId="0" borderId="136" xfId="60" applyFont="1" applyBorder="1" applyAlignment="1">
      <alignment/>
    </xf>
    <xf numFmtId="38" fontId="18" fillId="38" borderId="32" xfId="60" applyFont="1" applyFill="1" applyBorder="1" applyAlignment="1">
      <alignment/>
    </xf>
    <xf numFmtId="3" fontId="19" fillId="37" borderId="249" xfId="82" applyNumberFormat="1" applyFont="1" applyFill="1" applyBorder="1" applyAlignment="1">
      <alignment horizontal="center" wrapText="1"/>
      <protection/>
    </xf>
    <xf numFmtId="3" fontId="18" fillId="0" borderId="238" xfId="60" applyNumberFormat="1" applyFont="1" applyBorder="1" applyAlignment="1">
      <alignment/>
    </xf>
    <xf numFmtId="3" fontId="18" fillId="0" borderId="30" xfId="60" applyNumberFormat="1" applyFont="1" applyBorder="1" applyAlignment="1">
      <alignment/>
    </xf>
    <xf numFmtId="3" fontId="18" fillId="0" borderId="34" xfId="60" applyNumberFormat="1" applyFont="1" applyBorder="1" applyAlignment="1">
      <alignment/>
    </xf>
    <xf numFmtId="3" fontId="18" fillId="0" borderId="38" xfId="60" applyNumberFormat="1" applyFont="1" applyBorder="1" applyAlignment="1">
      <alignment/>
    </xf>
    <xf numFmtId="3" fontId="0" fillId="0" borderId="125" xfId="83" applyNumberFormat="1" applyFont="1" applyFill="1" applyBorder="1" applyAlignment="1">
      <alignment/>
      <protection/>
    </xf>
    <xf numFmtId="178" fontId="0" fillId="0" borderId="128" xfId="83" applyNumberFormat="1" applyFont="1" applyFill="1" applyBorder="1" applyAlignment="1">
      <alignment/>
      <protection/>
    </xf>
    <xf numFmtId="3" fontId="0" fillId="0" borderId="131" xfId="83" applyNumberFormat="1" applyFont="1" applyFill="1" applyBorder="1" applyAlignment="1">
      <alignment/>
      <protection/>
    </xf>
    <xf numFmtId="178" fontId="0" fillId="0" borderId="134" xfId="83" applyNumberFormat="1" applyFont="1" applyFill="1" applyBorder="1" applyAlignment="1">
      <alignment/>
      <protection/>
    </xf>
    <xf numFmtId="3" fontId="0" fillId="0" borderId="46" xfId="83" applyNumberFormat="1" applyFont="1" applyFill="1" applyBorder="1" applyAlignment="1">
      <alignment/>
      <protection/>
    </xf>
    <xf numFmtId="178" fontId="0" fillId="0" borderId="139" xfId="83" applyNumberFormat="1" applyFont="1" applyFill="1" applyBorder="1" applyAlignment="1">
      <alignment/>
      <protection/>
    </xf>
    <xf numFmtId="3" fontId="0" fillId="0" borderId="142" xfId="83" applyNumberFormat="1" applyFont="1" applyFill="1" applyBorder="1" applyAlignment="1">
      <alignment/>
      <protection/>
    </xf>
    <xf numFmtId="178" fontId="0" fillId="0" borderId="146" xfId="83" applyNumberFormat="1" applyFont="1" applyFill="1" applyBorder="1" applyAlignment="1">
      <alignment/>
      <protection/>
    </xf>
    <xf numFmtId="3" fontId="0" fillId="0" borderId="43" xfId="83" applyNumberFormat="1" applyFont="1" applyFill="1" applyBorder="1" applyAlignment="1">
      <alignment/>
      <protection/>
    </xf>
    <xf numFmtId="3" fontId="0" fillId="0" borderId="164" xfId="83" applyNumberFormat="1" applyFont="1" applyFill="1" applyBorder="1" applyAlignment="1">
      <alignment/>
      <protection/>
    </xf>
    <xf numFmtId="178" fontId="0" fillId="0" borderId="150" xfId="83" applyNumberFormat="1" applyFont="1" applyFill="1" applyBorder="1" applyAlignment="1">
      <alignment/>
      <protection/>
    </xf>
    <xf numFmtId="3" fontId="0" fillId="0" borderId="155" xfId="83" applyNumberFormat="1" applyFont="1" applyFill="1" applyBorder="1" applyAlignment="1">
      <alignment/>
      <protection/>
    </xf>
    <xf numFmtId="178" fontId="0" fillId="0" borderId="26" xfId="83" applyNumberFormat="1" applyFont="1" applyFill="1" applyBorder="1" applyAlignment="1">
      <alignment/>
      <protection/>
    </xf>
    <xf numFmtId="178" fontId="0" fillId="0" borderId="151" xfId="83" applyNumberFormat="1" applyFont="1" applyFill="1" applyBorder="1" applyAlignment="1">
      <alignment/>
      <protection/>
    </xf>
    <xf numFmtId="0" fontId="0" fillId="0" borderId="46" xfId="83" applyNumberFormat="1" applyFont="1" applyFill="1" applyBorder="1" applyAlignment="1">
      <alignment/>
      <protection/>
    </xf>
    <xf numFmtId="0" fontId="0" fillId="0" borderId="88" xfId="83" applyNumberFormat="1" applyFont="1" applyFill="1" applyBorder="1" applyAlignment="1">
      <alignment/>
      <protection/>
    </xf>
    <xf numFmtId="178" fontId="0" fillId="0" borderId="152" xfId="83" applyNumberFormat="1" applyFont="1" applyFill="1" applyBorder="1" applyAlignment="1">
      <alignment/>
      <protection/>
    </xf>
    <xf numFmtId="3" fontId="0" fillId="0" borderId="126" xfId="83" applyNumberFormat="1" applyFont="1" applyFill="1" applyBorder="1" applyAlignment="1">
      <alignment/>
      <protection/>
    </xf>
    <xf numFmtId="3" fontId="0" fillId="0" borderId="143" xfId="83" applyNumberFormat="1" applyFont="1" applyFill="1" applyBorder="1" applyAlignment="1">
      <alignment/>
      <protection/>
    </xf>
    <xf numFmtId="3" fontId="0" fillId="0" borderId="154" xfId="83" applyNumberFormat="1" applyFont="1" applyFill="1" applyBorder="1" applyAlignment="1">
      <alignment/>
      <protection/>
    </xf>
    <xf numFmtId="3" fontId="0" fillId="0" borderId="174" xfId="83" applyNumberFormat="1" applyFont="1" applyFill="1" applyBorder="1" applyAlignment="1">
      <alignment/>
      <protection/>
    </xf>
    <xf numFmtId="178" fontId="0" fillId="0" borderId="157" xfId="83" applyNumberFormat="1" applyFont="1" applyFill="1" applyBorder="1" applyAlignment="1">
      <alignment/>
      <protection/>
    </xf>
    <xf numFmtId="178" fontId="0" fillId="0" borderId="158" xfId="83" applyNumberFormat="1" applyFont="1" applyFill="1" applyBorder="1" applyAlignment="1">
      <alignment/>
      <protection/>
    </xf>
    <xf numFmtId="3" fontId="0" fillId="0" borderId="26" xfId="83" applyNumberFormat="1" applyFont="1" applyFill="1" applyBorder="1" applyAlignment="1">
      <alignment/>
      <protection/>
    </xf>
    <xf numFmtId="3" fontId="0" fillId="0" borderId="151" xfId="83" applyNumberFormat="1" applyFont="1" applyFill="1" applyBorder="1" applyAlignment="1">
      <alignment/>
      <protection/>
    </xf>
    <xf numFmtId="3" fontId="0" fillId="0" borderId="160" xfId="83" applyNumberFormat="1" applyFont="1" applyFill="1" applyBorder="1" applyAlignment="1">
      <alignment/>
      <protection/>
    </xf>
    <xf numFmtId="178" fontId="0" fillId="0" borderId="37" xfId="83" applyNumberFormat="1" applyFont="1" applyFill="1" applyBorder="1" applyAlignment="1">
      <alignment/>
      <protection/>
    </xf>
    <xf numFmtId="178" fontId="0" fillId="0" borderId="163" xfId="83" applyNumberFormat="1" applyFont="1" applyFill="1" applyBorder="1" applyAlignment="1">
      <alignment/>
      <protection/>
    </xf>
    <xf numFmtId="38" fontId="0" fillId="0" borderId="89" xfId="60" applyFont="1" applyBorder="1" applyAlignment="1">
      <alignment/>
    </xf>
    <xf numFmtId="38" fontId="0" fillId="0" borderId="207" xfId="60" applyFont="1" applyBorder="1" applyAlignment="1">
      <alignment/>
    </xf>
    <xf numFmtId="0" fontId="16" fillId="49" borderId="57" xfId="87" applyFont="1" applyFill="1" applyBorder="1">
      <alignment/>
      <protection/>
    </xf>
    <xf numFmtId="0" fontId="16" fillId="49" borderId="58" xfId="87" applyFont="1" applyFill="1" applyBorder="1">
      <alignment/>
      <protection/>
    </xf>
    <xf numFmtId="38" fontId="0" fillId="0" borderId="253" xfId="60" applyFont="1" applyBorder="1" applyAlignment="1">
      <alignment/>
    </xf>
    <xf numFmtId="38" fontId="0" fillId="0" borderId="254" xfId="60" applyFont="1" applyBorder="1" applyAlignment="1">
      <alignment/>
    </xf>
    <xf numFmtId="38" fontId="0" fillId="0" borderId="258" xfId="60" applyFont="1" applyBorder="1" applyAlignment="1">
      <alignment/>
    </xf>
    <xf numFmtId="38" fontId="0" fillId="0" borderId="206" xfId="60" applyFont="1" applyBorder="1" applyAlignment="1">
      <alignment/>
    </xf>
    <xf numFmtId="38" fontId="0" fillId="0" borderId="259" xfId="60" applyFont="1" applyBorder="1" applyAlignment="1">
      <alignment/>
    </xf>
    <xf numFmtId="38" fontId="0" fillId="0" borderId="260" xfId="60" applyFont="1" applyBorder="1" applyAlignment="1">
      <alignment/>
    </xf>
    <xf numFmtId="0" fontId="0" fillId="0" borderId="99" xfId="87" applyFont="1" applyBorder="1">
      <alignment/>
      <protection/>
    </xf>
    <xf numFmtId="0" fontId="0" fillId="0" borderId="103" xfId="87" applyFont="1" applyBorder="1">
      <alignment/>
      <protection/>
    </xf>
    <xf numFmtId="0" fontId="0" fillId="0" borderId="100" xfId="87" applyFont="1" applyBorder="1">
      <alignment/>
      <protection/>
    </xf>
    <xf numFmtId="0" fontId="0" fillId="0" borderId="105" xfId="87" applyFont="1" applyBorder="1">
      <alignment/>
      <protection/>
    </xf>
    <xf numFmtId="0" fontId="0" fillId="0" borderId="28" xfId="87" applyFont="1" applyBorder="1">
      <alignment/>
      <protection/>
    </xf>
    <xf numFmtId="0" fontId="0" fillId="0" borderId="260" xfId="87" applyFont="1" applyBorder="1">
      <alignment/>
      <protection/>
    </xf>
    <xf numFmtId="0" fontId="0" fillId="0" borderId="26" xfId="87" applyFont="1" applyBorder="1">
      <alignment/>
      <protection/>
    </xf>
    <xf numFmtId="0" fontId="0" fillId="0" borderId="97" xfId="87" applyFont="1" applyBorder="1">
      <alignment/>
      <protection/>
    </xf>
    <xf numFmtId="0" fontId="0" fillId="0" borderId="219" xfId="87" applyFont="1" applyBorder="1">
      <alignment/>
      <protection/>
    </xf>
    <xf numFmtId="38" fontId="0" fillId="0" borderId="257" xfId="60" applyFont="1" applyBorder="1" applyAlignment="1">
      <alignment/>
    </xf>
    <xf numFmtId="38" fontId="0" fillId="0" borderId="2" xfId="60" applyFont="1" applyBorder="1" applyAlignment="1">
      <alignment/>
    </xf>
    <xf numFmtId="38" fontId="0" fillId="0" borderId="261" xfId="60" applyFont="1" applyBorder="1" applyAlignment="1">
      <alignment/>
    </xf>
    <xf numFmtId="0" fontId="0" fillId="0" borderId="217" xfId="89" applyFont="1" applyBorder="1">
      <alignment/>
      <protection/>
    </xf>
    <xf numFmtId="0" fontId="0" fillId="0" borderId="260" xfId="89" applyFont="1" applyBorder="1">
      <alignment/>
      <protection/>
    </xf>
    <xf numFmtId="38" fontId="60" fillId="0" borderId="0" xfId="60" applyFont="1" applyAlignment="1">
      <alignment/>
    </xf>
    <xf numFmtId="185" fontId="59" fillId="0" borderId="211" xfId="60" applyNumberFormat="1" applyFont="1" applyBorder="1" applyAlignment="1">
      <alignment/>
    </xf>
    <xf numFmtId="178" fontId="0" fillId="0" borderId="0" xfId="83" applyNumberFormat="1" applyFont="1" applyFill="1" applyBorder="1" applyAlignment="1">
      <alignment/>
      <protection/>
    </xf>
    <xf numFmtId="178" fontId="0" fillId="0" borderId="140" xfId="83" applyNumberFormat="1" applyFont="1" applyBorder="1" applyProtection="1">
      <alignment/>
      <protection/>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1" applyNumberFormat="1" applyFont="1">
      <alignment/>
      <protection/>
    </xf>
    <xf numFmtId="0" fontId="0" fillId="0" borderId="0" xfId="0" applyFont="1" applyAlignment="1">
      <alignment vertical="center"/>
    </xf>
    <xf numFmtId="0" fontId="0" fillId="0" borderId="0" xfId="83" applyFont="1" applyAlignment="1">
      <alignment horizontal="right"/>
      <protection/>
    </xf>
    <xf numFmtId="0" fontId="0" fillId="0" borderId="0" xfId="87" applyFont="1" applyAlignment="1">
      <alignment horizontal="right"/>
      <protection/>
    </xf>
    <xf numFmtId="38" fontId="0" fillId="0" borderId="0" xfId="60" applyFont="1" applyAlignment="1">
      <alignment horizontal="right"/>
    </xf>
    <xf numFmtId="0" fontId="0" fillId="0" borderId="0" xfId="89" applyFont="1" applyAlignment="1">
      <alignment horizontal="right"/>
      <protection/>
    </xf>
    <xf numFmtId="0" fontId="0" fillId="0" borderId="97" xfId="89" applyFont="1" applyFill="1" applyBorder="1">
      <alignment/>
      <protection/>
    </xf>
    <xf numFmtId="0" fontId="0" fillId="0" borderId="33" xfId="89" applyFont="1" applyFill="1" applyBorder="1">
      <alignment/>
      <protection/>
    </xf>
    <xf numFmtId="38" fontId="0" fillId="0" borderId="262" xfId="60" applyFont="1" applyBorder="1" applyAlignment="1" applyProtection="1">
      <alignment/>
      <protection/>
    </xf>
    <xf numFmtId="38" fontId="0" fillId="0" borderId="263" xfId="60" applyFont="1" applyBorder="1" applyAlignment="1" applyProtection="1">
      <alignment/>
      <protection/>
    </xf>
    <xf numFmtId="38" fontId="0" fillId="0" borderId="264" xfId="60" applyFont="1" applyBorder="1" applyAlignment="1" applyProtection="1">
      <alignment/>
      <protection/>
    </xf>
    <xf numFmtId="37" fontId="0" fillId="0" borderId="262" xfId="83" applyNumberFormat="1" applyFont="1" applyBorder="1" applyProtection="1">
      <alignment/>
      <protection/>
    </xf>
    <xf numFmtId="3" fontId="0" fillId="0" borderId="262" xfId="83" applyNumberFormat="1" applyFont="1" applyBorder="1">
      <alignment/>
      <protection/>
    </xf>
    <xf numFmtId="3" fontId="0" fillId="0" borderId="263" xfId="83" applyNumberFormat="1" applyFont="1" applyBorder="1">
      <alignment/>
      <protection/>
    </xf>
    <xf numFmtId="3" fontId="0" fillId="0" borderId="264" xfId="83" applyNumberFormat="1" applyFont="1" applyBorder="1">
      <alignment/>
      <protection/>
    </xf>
    <xf numFmtId="3" fontId="0" fillId="0" borderId="187" xfId="83" applyNumberFormat="1" applyFont="1" applyBorder="1">
      <alignment/>
      <protection/>
    </xf>
    <xf numFmtId="3" fontId="0" fillId="0" borderId="263" xfId="83" applyNumberFormat="1" applyFont="1" applyFill="1" applyBorder="1" applyAlignment="1">
      <alignment/>
      <protection/>
    </xf>
    <xf numFmtId="3" fontId="0" fillId="0" borderId="264" xfId="83" applyNumberFormat="1" applyFont="1" applyFill="1" applyBorder="1" applyAlignment="1">
      <alignment/>
      <protection/>
    </xf>
    <xf numFmtId="3" fontId="0" fillId="0" borderId="187" xfId="83" applyNumberFormat="1" applyFont="1" applyFill="1" applyBorder="1" applyAlignment="1">
      <alignment/>
      <protection/>
    </xf>
    <xf numFmtId="179" fontId="0" fillId="0" borderId="93" xfId="87" applyNumberFormat="1" applyFont="1" applyBorder="1">
      <alignment/>
      <protection/>
    </xf>
    <xf numFmtId="38" fontId="0" fillId="0" borderId="0" xfId="60" applyFont="1" applyAlignment="1">
      <alignment shrinkToFit="1"/>
    </xf>
    <xf numFmtId="38" fontId="61" fillId="0" borderId="0" xfId="60" applyFont="1" applyAlignment="1">
      <alignment/>
    </xf>
    <xf numFmtId="38" fontId="0" fillId="0" borderId="202" xfId="60" applyFont="1" applyBorder="1" applyAlignment="1" applyProtection="1">
      <alignment/>
      <protection/>
    </xf>
    <xf numFmtId="38" fontId="0" fillId="0" borderId="203" xfId="60" applyFont="1" applyBorder="1" applyAlignment="1" applyProtection="1">
      <alignment/>
      <protection/>
    </xf>
    <xf numFmtId="38" fontId="0" fillId="0" borderId="204" xfId="60" applyFont="1" applyBorder="1" applyAlignment="1" applyProtection="1">
      <alignment/>
      <protection/>
    </xf>
    <xf numFmtId="178" fontId="0" fillId="0" borderId="265" xfId="83" applyNumberFormat="1" applyFont="1" applyFill="1" applyBorder="1" applyAlignment="1">
      <alignment/>
      <protection/>
    </xf>
    <xf numFmtId="178" fontId="0" fillId="0" borderId="266" xfId="83" applyNumberFormat="1" applyFont="1" applyFill="1" applyBorder="1" applyAlignment="1">
      <alignment/>
      <protection/>
    </xf>
    <xf numFmtId="178" fontId="0" fillId="0" borderId="267" xfId="83" applyNumberFormat="1" applyFont="1" applyFill="1" applyBorder="1" applyAlignment="1">
      <alignment/>
      <protection/>
    </xf>
    <xf numFmtId="3" fontId="0" fillId="0" borderId="42" xfId="83" applyNumberFormat="1" applyFont="1" applyFill="1" applyBorder="1" applyAlignment="1">
      <alignment/>
      <protection/>
    </xf>
    <xf numFmtId="178" fontId="0" fillId="48" borderId="108" xfId="53" applyNumberFormat="1" applyFont="1" applyFill="1" applyBorder="1" applyAlignment="1">
      <alignment/>
    </xf>
    <xf numFmtId="38" fontId="0" fillId="0" borderId="268" xfId="60" applyFont="1" applyBorder="1" applyAlignment="1" applyProtection="1">
      <alignment/>
      <protection/>
    </xf>
    <xf numFmtId="38" fontId="0" fillId="0" borderId="269" xfId="60" applyFont="1" applyBorder="1" applyAlignment="1" applyProtection="1">
      <alignment/>
      <protection/>
    </xf>
    <xf numFmtId="178" fontId="0" fillId="0" borderId="270" xfId="83" applyNumberFormat="1" applyFont="1" applyFill="1" applyBorder="1" applyAlignment="1">
      <alignment/>
      <protection/>
    </xf>
    <xf numFmtId="38" fontId="0" fillId="0" borderId="271" xfId="60" applyFont="1" applyBorder="1" applyAlignment="1" applyProtection="1">
      <alignment/>
      <protection/>
    </xf>
    <xf numFmtId="185" fontId="59" fillId="0" borderId="33" xfId="0" applyNumberFormat="1" applyFont="1" applyFill="1" applyBorder="1" applyAlignment="1" quotePrefix="1">
      <alignment horizontal="right"/>
    </xf>
    <xf numFmtId="38" fontId="0" fillId="0" borderId="206" xfId="60" applyFont="1" applyFill="1" applyBorder="1" applyAlignment="1" applyProtection="1">
      <alignment/>
      <protection/>
    </xf>
    <xf numFmtId="38" fontId="0" fillId="0" borderId="194" xfId="60" applyFont="1" applyFill="1" applyBorder="1" applyAlignment="1" applyProtection="1">
      <alignment/>
      <protection/>
    </xf>
    <xf numFmtId="0" fontId="19" fillId="37" borderId="70" xfId="82" applyFont="1" applyFill="1" applyBorder="1" applyAlignment="1">
      <alignment horizontal="center" wrapText="1"/>
      <protection/>
    </xf>
    <xf numFmtId="38" fontId="18" fillId="0" borderId="234" xfId="60" applyFont="1" applyBorder="1" applyAlignment="1">
      <alignment/>
    </xf>
    <xf numFmtId="38" fontId="18" fillId="0" borderId="225" xfId="60" applyFont="1" applyBorder="1" applyAlignment="1">
      <alignment/>
    </xf>
    <xf numFmtId="38" fontId="18" fillId="0" borderId="231" xfId="60" applyFont="1" applyBorder="1" applyAlignment="1">
      <alignment/>
    </xf>
    <xf numFmtId="38" fontId="18" fillId="38" borderId="226" xfId="60" applyFont="1" applyFill="1" applyBorder="1" applyAlignment="1">
      <alignment/>
    </xf>
    <xf numFmtId="38" fontId="18" fillId="0" borderId="236" xfId="60" applyFont="1" applyBorder="1" applyAlignment="1">
      <alignment/>
    </xf>
    <xf numFmtId="178" fontId="0" fillId="0" borderId="26" xfId="83" applyNumberFormat="1" applyFont="1" applyFill="1" applyBorder="1" applyAlignment="1">
      <alignment/>
      <protection/>
    </xf>
    <xf numFmtId="0" fontId="15" fillId="0" borderId="0" xfId="83" applyFont="1" applyAlignment="1">
      <alignment horizontal="center"/>
      <protection/>
    </xf>
    <xf numFmtId="0" fontId="16" fillId="34" borderId="56" xfId="81" applyFont="1" applyFill="1" applyBorder="1" applyAlignment="1">
      <alignment horizontal="center"/>
      <protection/>
    </xf>
    <xf numFmtId="0" fontId="16" fillId="34" borderId="57" xfId="81" applyFont="1" applyFill="1" applyBorder="1" applyAlignment="1">
      <alignment horizontal="center"/>
      <protection/>
    </xf>
    <xf numFmtId="0" fontId="16" fillId="37" borderId="56" xfId="87" applyFont="1" applyFill="1" applyBorder="1" applyAlignment="1">
      <alignment horizontal="center"/>
      <protection/>
    </xf>
    <xf numFmtId="0" fontId="16" fillId="37" borderId="57" xfId="87" applyFont="1" applyFill="1" applyBorder="1" applyAlignment="1">
      <alignment horizontal="center"/>
      <protection/>
    </xf>
    <xf numFmtId="0" fontId="16" fillId="49" borderId="56" xfId="87" applyFont="1" applyFill="1" applyBorder="1" applyAlignment="1">
      <alignment horizontal="center"/>
      <protection/>
    </xf>
    <xf numFmtId="0" fontId="0" fillId="49" borderId="57" xfId="87" applyFont="1" applyFill="1" applyBorder="1">
      <alignment/>
      <protection/>
    </xf>
    <xf numFmtId="0" fontId="16" fillId="49" borderId="56" xfId="84" applyFont="1" applyFill="1" applyBorder="1" applyAlignment="1">
      <alignment horizontal="center" vertical="center"/>
      <protection/>
    </xf>
    <xf numFmtId="0" fontId="16" fillId="49" borderId="57" xfId="84" applyFont="1" applyFill="1" applyBorder="1" applyAlignment="1">
      <alignment horizontal="center" vertical="center"/>
      <protection/>
    </xf>
    <xf numFmtId="0" fontId="16" fillId="49" borderId="58" xfId="84" applyFont="1" applyFill="1" applyBorder="1" applyAlignment="1">
      <alignment horizontal="center" vertical="center"/>
      <protection/>
    </xf>
    <xf numFmtId="0" fontId="16" fillId="42" borderId="57" xfId="84" applyFont="1" applyFill="1" applyBorder="1" applyAlignment="1">
      <alignment horizontal="center"/>
      <protection/>
    </xf>
    <xf numFmtId="0" fontId="16" fillId="42" borderId="56" xfId="84" applyFont="1" applyFill="1" applyBorder="1" applyAlignment="1">
      <alignment horizontal="center"/>
      <protection/>
    </xf>
    <xf numFmtId="0" fontId="16" fillId="49" borderId="57" xfId="87" applyFont="1" applyFill="1" applyBorder="1" applyAlignment="1">
      <alignment horizontal="center"/>
      <protection/>
    </xf>
    <xf numFmtId="0" fontId="16" fillId="44" borderId="57" xfId="89" applyFont="1" applyFill="1" applyBorder="1" applyAlignment="1">
      <alignment horizontal="center"/>
      <protection/>
    </xf>
    <xf numFmtId="0" fontId="16" fillId="44" borderId="56" xfId="89" applyFont="1" applyFill="1" applyBorder="1" applyAlignment="1">
      <alignment horizontal="center" vertical="center" wrapText="1"/>
      <protection/>
    </xf>
    <xf numFmtId="0" fontId="16" fillId="44" borderId="57" xfId="89" applyFont="1" applyFill="1" applyBorder="1" applyAlignment="1">
      <alignment horizontal="center" vertical="center" wrapText="1"/>
      <protection/>
    </xf>
    <xf numFmtId="0" fontId="16" fillId="44" borderId="58" xfId="89" applyFont="1" applyFill="1" applyBorder="1" applyAlignment="1">
      <alignment horizontal="center" vertical="center" wrapText="1"/>
      <protection/>
    </xf>
    <xf numFmtId="0" fontId="16" fillId="40" borderId="57" xfId="86" applyFont="1" applyFill="1" applyBorder="1" applyAlignment="1">
      <alignment horizontal="center"/>
      <protection/>
    </xf>
    <xf numFmtId="0" fontId="16" fillId="40" borderId="56" xfId="86" applyFont="1" applyFill="1" applyBorder="1" applyAlignment="1">
      <alignment horizontal="center"/>
      <protection/>
    </xf>
    <xf numFmtId="0" fontId="16" fillId="40" borderId="56" xfId="86" applyFont="1" applyFill="1" applyBorder="1" applyAlignment="1">
      <alignment horizontal="center" vertical="center" wrapText="1"/>
      <protection/>
    </xf>
    <xf numFmtId="0" fontId="16" fillId="40" borderId="57" xfId="86" applyFont="1" applyFill="1" applyBorder="1" applyAlignment="1">
      <alignment horizontal="center" vertical="center" wrapText="1"/>
      <protection/>
    </xf>
    <xf numFmtId="0" fontId="16" fillId="40" borderId="58" xfId="86" applyFont="1" applyFill="1" applyBorder="1" applyAlignment="1">
      <alignment horizontal="center" vertical="center" wrapText="1"/>
      <protection/>
    </xf>
    <xf numFmtId="0" fontId="16" fillId="46" borderId="56" xfId="85" applyFont="1" applyFill="1" applyBorder="1" applyAlignment="1">
      <alignment horizontal="center"/>
      <protection/>
    </xf>
    <xf numFmtId="0" fontId="16" fillId="46" borderId="57" xfId="85" applyFont="1" applyFill="1" applyBorder="1" applyAlignment="1">
      <alignment horizontal="center"/>
      <protection/>
    </xf>
    <xf numFmtId="0" fontId="0" fillId="0" borderId="57" xfId="85" applyFont="1" applyBorder="1">
      <alignment/>
      <protection/>
    </xf>
    <xf numFmtId="0" fontId="16" fillId="46" borderId="56" xfId="85" applyFont="1" applyFill="1" applyBorder="1" applyAlignment="1">
      <alignment horizontal="center" vertical="center" wrapText="1"/>
      <protection/>
    </xf>
    <xf numFmtId="0" fontId="16" fillId="46" borderId="57" xfId="85" applyFont="1" applyFill="1" applyBorder="1" applyAlignment="1">
      <alignment horizontal="center" vertical="center" wrapText="1"/>
      <protection/>
    </xf>
    <xf numFmtId="0" fontId="16" fillId="46" borderId="58" xfId="85" applyFont="1" applyFill="1" applyBorder="1" applyAlignment="1">
      <alignment horizontal="center" vertical="center" wrapText="1"/>
      <protection/>
    </xf>
    <xf numFmtId="0" fontId="16" fillId="48" borderId="68" xfId="88" applyFont="1" applyFill="1" applyBorder="1" applyAlignment="1">
      <alignment horizontal="center" vertical="center" wrapText="1"/>
      <protection/>
    </xf>
    <xf numFmtId="0" fontId="16" fillId="48" borderId="69" xfId="88" applyFont="1" applyFill="1" applyBorder="1" applyAlignment="1">
      <alignment horizontal="center" vertical="center" wrapText="1"/>
      <protection/>
    </xf>
    <xf numFmtId="0" fontId="16" fillId="48" borderId="111" xfId="88" applyFont="1" applyFill="1" applyBorder="1" applyAlignment="1">
      <alignment horizontal="center" vertical="center" wrapText="1"/>
      <protection/>
    </xf>
    <xf numFmtId="0" fontId="16" fillId="48" borderId="68" xfId="88" applyFont="1" applyFill="1" applyBorder="1" applyAlignment="1">
      <alignment horizontal="center"/>
      <protection/>
    </xf>
    <xf numFmtId="0" fontId="16" fillId="48" borderId="69" xfId="88" applyFont="1" applyFill="1" applyBorder="1" applyAlignment="1">
      <alignment horizontal="center"/>
      <protection/>
    </xf>
    <xf numFmtId="0" fontId="0" fillId="0" borderId="69" xfId="88" applyFont="1" applyBorder="1" applyAlignment="1">
      <alignment vertical="center" wrapText="1"/>
      <protection/>
    </xf>
    <xf numFmtId="0" fontId="0" fillId="0" borderId="111" xfId="88" applyFont="1" applyBorder="1" applyAlignment="1">
      <alignment vertical="center" wrapText="1"/>
      <protection/>
    </xf>
    <xf numFmtId="178" fontId="16" fillId="48" borderId="272" xfId="53" applyNumberFormat="1" applyFont="1" applyFill="1" applyBorder="1" applyAlignment="1">
      <alignment horizontal="center"/>
    </xf>
    <xf numFmtId="178" fontId="16" fillId="48" borderId="273" xfId="53" applyNumberFormat="1" applyFont="1" applyFill="1" applyBorder="1" applyAlignment="1">
      <alignment horizontal="center"/>
    </xf>
    <xf numFmtId="178" fontId="16" fillId="48" borderId="274" xfId="53" applyNumberFormat="1" applyFont="1" applyFill="1" applyBorder="1" applyAlignment="1">
      <alignment horizontal="center"/>
    </xf>
    <xf numFmtId="178" fontId="16" fillId="48" borderId="275" xfId="53" applyNumberFormat="1" applyFont="1" applyFill="1" applyBorder="1" applyAlignment="1">
      <alignment horizontal="center"/>
    </xf>
    <xf numFmtId="6" fontId="16" fillId="48" borderId="68" xfId="69" applyFont="1" applyFill="1" applyBorder="1" applyAlignment="1">
      <alignment horizontal="center"/>
    </xf>
    <xf numFmtId="6" fontId="16" fillId="48" borderId="69" xfId="69" applyFont="1" applyFill="1" applyBorder="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xf numFmtId="0" fontId="0" fillId="0" borderId="276" xfId="53" applyNumberFormat="1" applyFont="1" applyBorder="1" applyAlignment="1">
      <alignment horizontal="center"/>
    </xf>
    <xf numFmtId="0" fontId="0" fillId="0" borderId="277" xfId="53" applyNumberFormat="1" applyFont="1" applyBorder="1" applyAlignment="1">
      <alignment horizontal="center"/>
    </xf>
    <xf numFmtId="0" fontId="0" fillId="0" borderId="278" xfId="53" applyNumberFormat="1" applyFont="1" applyBorder="1" applyAlignment="1">
      <alignment horizontal="center"/>
    </xf>
    <xf numFmtId="0" fontId="0" fillId="0" borderId="279" xfId="53" applyNumberFormat="1" applyFont="1" applyBorder="1" applyAlignment="1">
      <alignment horizontal="center"/>
    </xf>
    <xf numFmtId="0" fontId="0" fillId="0" borderId="280" xfId="53" applyNumberFormat="1" applyFont="1" applyBorder="1" applyAlignment="1">
      <alignment horizontal="center"/>
    </xf>
    <xf numFmtId="0" fontId="0" fillId="0" borderId="214" xfId="53" applyNumberFormat="1" applyFont="1" applyBorder="1" applyAlignment="1">
      <alignment horizontal="center"/>
    </xf>
    <xf numFmtId="0" fontId="0" fillId="0" borderId="154" xfId="53" applyNumberFormat="1" applyFont="1" applyBorder="1" applyAlignment="1">
      <alignment horizontal="center"/>
    </xf>
    <xf numFmtId="0" fontId="0" fillId="0" borderId="26" xfId="53" applyNumberFormat="1" applyFont="1" applyBorder="1" applyAlignment="1">
      <alignment horizontal="center"/>
    </xf>
    <xf numFmtId="0" fontId="15" fillId="33" borderId="281" xfId="80" applyNumberFormat="1" applyFont="1" applyFill="1" applyBorder="1" applyAlignment="1">
      <alignment horizontal="center"/>
      <protection/>
    </xf>
    <xf numFmtId="0" fontId="15" fillId="33" borderId="282" xfId="80" applyNumberFormat="1" applyFont="1" applyFill="1" applyBorder="1" applyAlignment="1">
      <alignment horizontal="center"/>
      <protection/>
    </xf>
    <xf numFmtId="0" fontId="16" fillId="34" borderId="27"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206"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20" xfId="80" applyNumberFormat="1" applyFont="1" applyFill="1" applyBorder="1" applyAlignment="1">
      <alignment horizontal="left"/>
      <protection/>
    </xf>
    <xf numFmtId="0" fontId="16" fillId="34" borderId="211" xfId="80" applyNumberFormat="1" applyFont="1" applyFill="1" applyBorder="1" applyAlignment="1">
      <alignment horizontal="center"/>
      <protection/>
    </xf>
    <xf numFmtId="0" fontId="16" fillId="34" borderId="120" xfId="80" applyNumberFormat="1" applyFont="1" applyFill="1" applyBorder="1" applyAlignment="1">
      <alignment horizontal="center"/>
      <protection/>
    </xf>
    <xf numFmtId="0" fontId="0" fillId="0" borderId="87" xfId="53" applyNumberFormat="1" applyFont="1" applyBorder="1" applyAlignment="1">
      <alignment horizontal="center"/>
    </xf>
    <xf numFmtId="0" fontId="0" fillId="0" borderId="128" xfId="53" applyNumberFormat="1" applyFont="1" applyBorder="1" applyAlignment="1">
      <alignment horizontal="center"/>
    </xf>
    <xf numFmtId="0" fontId="0" fillId="0" borderId="22" xfId="53" applyNumberFormat="1" applyFont="1" applyBorder="1" applyAlignment="1">
      <alignment horizontal="center"/>
    </xf>
    <xf numFmtId="0" fontId="0" fillId="0" borderId="283" xfId="53" applyNumberFormat="1" applyFont="1" applyBorder="1" applyAlignment="1">
      <alignment horizontal="center"/>
    </xf>
    <xf numFmtId="0" fontId="0" fillId="0" borderId="104" xfId="53" applyNumberFormat="1" applyFont="1" applyBorder="1" applyAlignment="1">
      <alignment horizontal="center"/>
    </xf>
    <xf numFmtId="38" fontId="15" fillId="0" borderId="0" xfId="60" applyFont="1" applyAlignment="1">
      <alignment horizont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2.emf" /><Relationship Id="rId3"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9.emf" /><Relationship Id="rId3"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8.emf" /><Relationship Id="rId3" Type="http://schemas.openxmlformats.org/officeDocument/2006/relationships/image" Target="../media/image1.emf" /><Relationship Id="rId4" Type="http://schemas.openxmlformats.org/officeDocument/2006/relationships/image" Target="../media/image25.emf" /><Relationship Id="rId5" Type="http://schemas.openxmlformats.org/officeDocument/2006/relationships/image" Target="../media/image15.emf" /><Relationship Id="rId6"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4</xdr:col>
      <xdr:colOff>0</xdr:colOff>
      <xdr:row>37</xdr:row>
      <xdr:rowOff>104775</xdr:rowOff>
    </xdr:to>
    <xdr:pic>
      <xdr:nvPicPr>
        <xdr:cNvPr id="1" name="CommandButton1"/>
        <xdr:cNvPicPr preferRelativeResize="1">
          <a:picLocks noChangeAspect="1"/>
        </xdr:cNvPicPr>
      </xdr:nvPicPr>
      <xdr:blipFill>
        <a:blip r:embed="rId1"/>
        <a:stretch>
          <a:fillRect/>
        </a:stretch>
      </xdr:blipFill>
      <xdr:spPr>
        <a:xfrm>
          <a:off x="160972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7367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798320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9272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8002250"/>
          <a:ext cx="15621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38</xdr:row>
      <xdr:rowOff>161925</xdr:rowOff>
    </xdr:from>
    <xdr:to>
      <xdr:col>4</xdr:col>
      <xdr:colOff>295275</xdr:colOff>
      <xdr:row>41</xdr:row>
      <xdr:rowOff>9525</xdr:rowOff>
    </xdr:to>
    <xdr:pic>
      <xdr:nvPicPr>
        <xdr:cNvPr id="1" name="CommandButton1"/>
        <xdr:cNvPicPr preferRelativeResize="1">
          <a:picLocks noChangeAspect="1"/>
        </xdr:cNvPicPr>
      </xdr:nvPicPr>
      <xdr:blipFill>
        <a:blip r:embed="rId1"/>
        <a:stretch>
          <a:fillRect/>
        </a:stretch>
      </xdr:blipFill>
      <xdr:spPr>
        <a:xfrm>
          <a:off x="2390775" y="6791325"/>
          <a:ext cx="962025" cy="361950"/>
        </a:xfrm>
        <a:prstGeom prst="rect">
          <a:avLst/>
        </a:prstGeom>
        <a:noFill/>
        <a:ln w="9525" cmpd="sng">
          <a:noFill/>
        </a:ln>
      </xdr:spPr>
    </xdr:pic>
    <xdr:clientData/>
  </xdr:twoCellAnchor>
  <xdr:twoCellAnchor editAs="oneCell">
    <xdr:from>
      <xdr:col>4</xdr:col>
      <xdr:colOff>619125</xdr:colOff>
      <xdr:row>39</xdr:row>
      <xdr:rowOff>0</xdr:rowOff>
    </xdr:from>
    <xdr:to>
      <xdr:col>6</xdr:col>
      <xdr:colOff>390525</xdr:colOff>
      <xdr:row>41</xdr:row>
      <xdr:rowOff>9525</xdr:rowOff>
    </xdr:to>
    <xdr:pic>
      <xdr:nvPicPr>
        <xdr:cNvPr id="2" name="CommandButton2"/>
        <xdr:cNvPicPr preferRelativeResize="1">
          <a:picLocks noChangeAspect="1"/>
        </xdr:cNvPicPr>
      </xdr:nvPicPr>
      <xdr:blipFill>
        <a:blip r:embed="rId2"/>
        <a:stretch>
          <a:fillRect/>
        </a:stretch>
      </xdr:blipFill>
      <xdr:spPr>
        <a:xfrm>
          <a:off x="3676650" y="680085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54</xdr:row>
      <xdr:rowOff>133350</xdr:rowOff>
    </xdr:from>
    <xdr:to>
      <xdr:col>4</xdr:col>
      <xdr:colOff>333375</xdr:colOff>
      <xdr:row>56</xdr:row>
      <xdr:rowOff>152400</xdr:rowOff>
    </xdr:to>
    <xdr:pic>
      <xdr:nvPicPr>
        <xdr:cNvPr id="1" name="CommandButton1"/>
        <xdr:cNvPicPr preferRelativeResize="1">
          <a:picLocks noChangeAspect="1"/>
        </xdr:cNvPicPr>
      </xdr:nvPicPr>
      <xdr:blipFill>
        <a:blip r:embed="rId1"/>
        <a:stretch>
          <a:fillRect/>
        </a:stretch>
      </xdr:blipFill>
      <xdr:spPr>
        <a:xfrm>
          <a:off x="2381250" y="9505950"/>
          <a:ext cx="1009650" cy="361950"/>
        </a:xfrm>
        <a:prstGeom prst="rect">
          <a:avLst/>
        </a:prstGeom>
        <a:noFill/>
        <a:ln w="9525" cmpd="sng">
          <a:noFill/>
        </a:ln>
      </xdr:spPr>
    </xdr:pic>
    <xdr:clientData/>
  </xdr:twoCellAnchor>
  <xdr:twoCellAnchor editAs="oneCell">
    <xdr:from>
      <xdr:col>5</xdr:col>
      <xdr:colOff>0</xdr:colOff>
      <xdr:row>54</xdr:row>
      <xdr:rowOff>152400</xdr:rowOff>
    </xdr:from>
    <xdr:to>
      <xdr:col>6</xdr:col>
      <xdr:colOff>504825</xdr:colOff>
      <xdr:row>56</xdr:row>
      <xdr:rowOff>152400</xdr:rowOff>
    </xdr:to>
    <xdr:pic>
      <xdr:nvPicPr>
        <xdr:cNvPr id="2" name="CommandButton2"/>
        <xdr:cNvPicPr preferRelativeResize="1">
          <a:picLocks noChangeAspect="1"/>
        </xdr:cNvPicPr>
      </xdr:nvPicPr>
      <xdr:blipFill>
        <a:blip r:embed="rId2"/>
        <a:stretch>
          <a:fillRect/>
        </a:stretch>
      </xdr:blipFill>
      <xdr:spPr>
        <a:xfrm>
          <a:off x="3743325" y="952500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kko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 年度別"/>
      <sheetName val="2 利用関係別(H30年度)"/>
      <sheetName val="3 利用関係(H29年度)"/>
      <sheetName val="4 各地域"/>
      <sheetName val="5 県北"/>
      <sheetName val="6 県央"/>
      <sheetName val="7 鹿行"/>
      <sheetName val="8 県南"/>
      <sheetName val="9 県西"/>
      <sheetName val="10 資金別"/>
      <sheetName val="11 持家"/>
    </sheetNames>
    <sheetDataSet>
      <sheetData sheetId="3">
        <row r="5">
          <cell r="C5">
            <v>711</v>
          </cell>
          <cell r="D5">
            <v>800</v>
          </cell>
          <cell r="E5">
            <v>768</v>
          </cell>
          <cell r="F5">
            <v>894</v>
          </cell>
          <cell r="G5">
            <v>737</v>
          </cell>
          <cell r="H5">
            <v>871</v>
          </cell>
          <cell r="I5">
            <v>817</v>
          </cell>
          <cell r="J5">
            <v>790</v>
          </cell>
          <cell r="K5">
            <v>859</v>
          </cell>
          <cell r="L5">
            <v>676</v>
          </cell>
          <cell r="M5">
            <v>686</v>
          </cell>
          <cell r="N5">
            <v>648</v>
          </cell>
        </row>
        <row r="7">
          <cell r="C7">
            <v>628</v>
          </cell>
          <cell r="D7">
            <v>692</v>
          </cell>
          <cell r="E7">
            <v>648</v>
          </cell>
          <cell r="F7">
            <v>775</v>
          </cell>
          <cell r="G7">
            <v>651</v>
          </cell>
          <cell r="H7">
            <v>761</v>
          </cell>
          <cell r="I7">
            <v>713</v>
          </cell>
          <cell r="J7">
            <v>690</v>
          </cell>
          <cell r="K7">
            <v>758</v>
          </cell>
          <cell r="L7">
            <v>584</v>
          </cell>
          <cell r="M7">
            <v>605</v>
          </cell>
          <cell r="N7">
            <v>581</v>
          </cell>
        </row>
        <row r="11">
          <cell r="C11">
            <v>606</v>
          </cell>
          <cell r="D11">
            <v>816</v>
          </cell>
          <cell r="E11">
            <v>525</v>
          </cell>
          <cell r="F11">
            <v>776</v>
          </cell>
          <cell r="G11">
            <v>695</v>
          </cell>
          <cell r="H11">
            <v>823</v>
          </cell>
          <cell r="I11">
            <v>774</v>
          </cell>
          <cell r="J11">
            <v>715</v>
          </cell>
          <cell r="K11">
            <v>721</v>
          </cell>
          <cell r="L11">
            <v>470</v>
          </cell>
          <cell r="M11">
            <v>517</v>
          </cell>
          <cell r="N11">
            <v>364</v>
          </cell>
        </row>
        <row r="13">
          <cell r="C13">
            <v>305</v>
          </cell>
          <cell r="D13">
            <v>421</v>
          </cell>
          <cell r="E13">
            <v>254</v>
          </cell>
          <cell r="F13">
            <v>302</v>
          </cell>
          <cell r="G13">
            <v>184</v>
          </cell>
          <cell r="H13">
            <v>418</v>
          </cell>
          <cell r="I13">
            <v>355</v>
          </cell>
          <cell r="J13">
            <v>309</v>
          </cell>
          <cell r="K13">
            <v>263</v>
          </cell>
          <cell r="L13">
            <v>253</v>
          </cell>
          <cell r="M13">
            <v>275</v>
          </cell>
          <cell r="N13">
            <v>197</v>
          </cell>
        </row>
        <row r="17">
          <cell r="C17">
            <v>4</v>
          </cell>
          <cell r="D17">
            <v>5</v>
          </cell>
          <cell r="E17">
            <v>6</v>
          </cell>
          <cell r="F17">
            <v>42</v>
          </cell>
          <cell r="G17">
            <v>1</v>
          </cell>
          <cell r="H17">
            <v>3</v>
          </cell>
          <cell r="I17">
            <v>2</v>
          </cell>
          <cell r="J17">
            <v>8</v>
          </cell>
          <cell r="K17">
            <v>42</v>
          </cell>
          <cell r="L17">
            <v>1</v>
          </cell>
          <cell r="M17">
            <v>2</v>
          </cell>
          <cell r="N17">
            <v>5</v>
          </cell>
        </row>
        <row r="19">
          <cell r="C19">
            <v>3</v>
          </cell>
          <cell r="D19">
            <v>5</v>
          </cell>
          <cell r="E19">
            <v>6</v>
          </cell>
          <cell r="F19">
            <v>3</v>
          </cell>
          <cell r="G19">
            <v>1</v>
          </cell>
          <cell r="H19">
            <v>2</v>
          </cell>
          <cell r="I19">
            <v>2</v>
          </cell>
          <cell r="J19">
            <v>7</v>
          </cell>
          <cell r="K19">
            <v>5</v>
          </cell>
          <cell r="L19">
            <v>1</v>
          </cell>
          <cell r="M19">
            <v>2</v>
          </cell>
          <cell r="N19">
            <v>4</v>
          </cell>
        </row>
        <row r="23">
          <cell r="C23">
            <v>219</v>
          </cell>
          <cell r="D23">
            <v>257</v>
          </cell>
          <cell r="E23">
            <v>402</v>
          </cell>
          <cell r="F23">
            <v>341</v>
          </cell>
          <cell r="G23">
            <v>276</v>
          </cell>
          <cell r="H23">
            <v>356</v>
          </cell>
          <cell r="I23">
            <v>279</v>
          </cell>
          <cell r="J23">
            <v>266</v>
          </cell>
          <cell r="K23">
            <v>263</v>
          </cell>
          <cell r="L23">
            <v>222</v>
          </cell>
          <cell r="M23">
            <v>571</v>
          </cell>
          <cell r="N23">
            <v>262</v>
          </cell>
        </row>
        <row r="24">
          <cell r="C24">
            <v>0</v>
          </cell>
          <cell r="D24">
            <v>0</v>
          </cell>
          <cell r="E24">
            <v>113</v>
          </cell>
          <cell r="F24">
            <v>68</v>
          </cell>
          <cell r="G24">
            <v>0</v>
          </cell>
          <cell r="H24">
            <v>46</v>
          </cell>
          <cell r="I24">
            <v>0</v>
          </cell>
          <cell r="J24">
            <v>0</v>
          </cell>
          <cell r="K24">
            <v>0</v>
          </cell>
          <cell r="L24">
            <v>0</v>
          </cell>
          <cell r="M24">
            <v>331</v>
          </cell>
          <cell r="N24">
            <v>0</v>
          </cell>
        </row>
        <row r="26">
          <cell r="C26">
            <v>206</v>
          </cell>
          <cell r="D26">
            <v>233</v>
          </cell>
          <cell r="E26">
            <v>273</v>
          </cell>
          <cell r="F26">
            <v>261</v>
          </cell>
          <cell r="G26">
            <v>254</v>
          </cell>
          <cell r="H26">
            <v>300</v>
          </cell>
          <cell r="I26">
            <v>261</v>
          </cell>
          <cell r="J26">
            <v>255</v>
          </cell>
          <cell r="K26">
            <v>254</v>
          </cell>
          <cell r="L26">
            <v>211</v>
          </cell>
          <cell r="M26">
            <v>224</v>
          </cell>
          <cell r="N26">
            <v>255</v>
          </cell>
        </row>
        <row r="27">
          <cell r="C27">
            <v>0</v>
          </cell>
          <cell r="D27">
            <v>0</v>
          </cell>
          <cell r="E27">
            <v>0</v>
          </cell>
          <cell r="F27">
            <v>0</v>
          </cell>
          <cell r="G27">
            <v>0</v>
          </cell>
          <cell r="H27">
            <v>0</v>
          </cell>
          <cell r="I27">
            <v>0</v>
          </cell>
          <cell r="J27">
            <v>0</v>
          </cell>
          <cell r="K27">
            <v>0</v>
          </cell>
          <cell r="L27">
            <v>0</v>
          </cell>
          <cell r="M27">
            <v>0</v>
          </cell>
          <cell r="N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37"/>
  <sheetViews>
    <sheetView view="pageBreakPreview" zoomScaleSheetLayoutView="100" zoomScalePageLayoutView="0" workbookViewId="0" topLeftCell="A4">
      <selection activeCell="H24" sqref="H24"/>
    </sheetView>
  </sheetViews>
  <sheetFormatPr defaultColWidth="9.00390625" defaultRowHeight="13.5"/>
  <cols>
    <col min="1" max="1" width="12.50390625" style="0" customWidth="1"/>
  </cols>
  <sheetData>
    <row r="1" spans="1:5" ht="18.75">
      <c r="A1" s="1"/>
      <c r="B1" s="2"/>
      <c r="C1" s="3" t="s">
        <v>215</v>
      </c>
      <c r="D1" s="4"/>
      <c r="E1" s="4"/>
    </row>
    <row r="2" spans="1:5" ht="13.5">
      <c r="A2" s="1"/>
      <c r="B2" s="1"/>
      <c r="C2" s="1"/>
      <c r="D2" s="1"/>
      <c r="E2" s="1"/>
    </row>
    <row r="3" spans="1:5" ht="13.5">
      <c r="A3" s="1"/>
      <c r="B3" s="1"/>
      <c r="C3" s="1"/>
      <c r="D3" s="1"/>
      <c r="E3" s="1"/>
    </row>
    <row r="4" spans="1:5" ht="13.5">
      <c r="A4" s="1"/>
      <c r="B4" s="142" t="s">
        <v>73</v>
      </c>
      <c r="C4" s="142"/>
      <c r="D4" s="142"/>
      <c r="E4" s="142"/>
    </row>
    <row r="15" spans="1:5" ht="13.5">
      <c r="A15" s="6"/>
      <c r="B15" s="142" t="s">
        <v>74</v>
      </c>
      <c r="C15" s="142"/>
      <c r="D15" s="1"/>
      <c r="E15" s="1"/>
    </row>
    <row r="16" spans="1:5" ht="13.5">
      <c r="A16" s="6"/>
      <c r="B16" s="5"/>
      <c r="C16" s="5"/>
      <c r="D16" s="1"/>
      <c r="E16" s="1"/>
    </row>
    <row r="17" spans="1:5" ht="13.5">
      <c r="A17" s="6" t="s">
        <v>75</v>
      </c>
      <c r="B17" s="2"/>
      <c r="C17" s="2" t="s">
        <v>76</v>
      </c>
      <c r="D17" s="1"/>
      <c r="E17" s="1"/>
    </row>
    <row r="18" spans="1:5" ht="13.5">
      <c r="A18" s="1"/>
      <c r="B18" s="1"/>
      <c r="C18" s="1"/>
      <c r="D18" s="1"/>
      <c r="E18" s="1"/>
    </row>
    <row r="19" spans="1:5" ht="13.5">
      <c r="A19" s="6" t="s">
        <v>77</v>
      </c>
      <c r="B19" s="2"/>
      <c r="C19" s="2" t="s">
        <v>78</v>
      </c>
      <c r="D19" s="1"/>
      <c r="E19" s="1"/>
    </row>
    <row r="20" spans="1:5" ht="13.5">
      <c r="A20" s="1"/>
      <c r="B20" s="1"/>
      <c r="C20" s="1"/>
      <c r="D20" s="1"/>
      <c r="E20" s="1"/>
    </row>
    <row r="21" spans="1:5" ht="13.5">
      <c r="A21" s="6" t="s">
        <v>79</v>
      </c>
      <c r="B21" s="2"/>
      <c r="C21" s="2" t="s">
        <v>80</v>
      </c>
      <c r="D21" s="1"/>
      <c r="E21" s="1"/>
    </row>
    <row r="22" spans="1:5" ht="13.5">
      <c r="A22" s="1"/>
      <c r="B22" s="1"/>
      <c r="C22" s="1"/>
      <c r="D22" s="1"/>
      <c r="E22" s="1"/>
    </row>
    <row r="23" spans="1:5" ht="13.5">
      <c r="A23" s="6" t="s">
        <v>81</v>
      </c>
      <c r="B23" s="2"/>
      <c r="C23" s="2" t="s">
        <v>82</v>
      </c>
      <c r="D23" s="1"/>
      <c r="E23" s="1"/>
    </row>
    <row r="24" spans="1:5" ht="13.5">
      <c r="A24" s="1"/>
      <c r="B24" s="1"/>
      <c r="C24" s="1"/>
      <c r="D24" s="1"/>
      <c r="E24" s="1"/>
    </row>
    <row r="25" spans="1:5" ht="13.5">
      <c r="A25" s="6" t="s">
        <v>196</v>
      </c>
      <c r="B25" s="2"/>
      <c r="C25" s="2" t="s">
        <v>83</v>
      </c>
      <c r="D25" s="1"/>
      <c r="E25" s="1"/>
    </row>
    <row r="26" spans="1:5" ht="13.5">
      <c r="A26" s="1"/>
      <c r="B26" s="1"/>
      <c r="C26" s="1"/>
      <c r="D26" s="1"/>
      <c r="E26" s="1"/>
    </row>
    <row r="27" spans="1:5" ht="13.5">
      <c r="A27" s="6" t="s">
        <v>197</v>
      </c>
      <c r="B27" s="2"/>
      <c r="C27" s="2" t="s">
        <v>84</v>
      </c>
      <c r="D27" s="1"/>
      <c r="E27" s="1"/>
    </row>
    <row r="28" spans="1:5" ht="13.5">
      <c r="A28" s="6"/>
      <c r="B28" s="2"/>
      <c r="C28" s="466" t="s">
        <v>138</v>
      </c>
      <c r="D28" s="1"/>
      <c r="E28" s="1"/>
    </row>
    <row r="29" spans="1:5" ht="13.5">
      <c r="A29" s="1"/>
      <c r="B29" s="1"/>
      <c r="C29" s="1"/>
      <c r="D29" s="1"/>
      <c r="E29" s="1"/>
    </row>
    <row r="30" spans="1:5" ht="13.5">
      <c r="A30" s="6" t="s">
        <v>141</v>
      </c>
      <c r="B30" s="2"/>
      <c r="C30" s="466" t="s">
        <v>139</v>
      </c>
      <c r="D30" s="1"/>
      <c r="E30" s="1"/>
    </row>
    <row r="31" spans="1:5" ht="13.5">
      <c r="A31" s="6" t="s">
        <v>198</v>
      </c>
      <c r="B31" s="2"/>
      <c r="C31" s="466" t="s">
        <v>140</v>
      </c>
      <c r="D31" s="1"/>
      <c r="E31" s="1"/>
    </row>
    <row r="32" spans="1:5" ht="13.5">
      <c r="A32" s="1"/>
      <c r="B32" s="1"/>
      <c r="C32" s="1"/>
      <c r="D32" s="1"/>
      <c r="E32" s="1"/>
    </row>
    <row r="33" spans="1:5" ht="13.5">
      <c r="A33" s="6" t="s">
        <v>142</v>
      </c>
      <c r="B33" s="2"/>
      <c r="C33" s="466" t="s">
        <v>143</v>
      </c>
      <c r="D33" s="1"/>
      <c r="E33" s="1"/>
    </row>
    <row r="34" ht="13.5">
      <c r="A34" s="6" t="s">
        <v>199</v>
      </c>
    </row>
    <row r="35" ht="13.5">
      <c r="A35" s="6"/>
    </row>
    <row r="36" ht="13.5">
      <c r="B36" s="576" t="s">
        <v>160</v>
      </c>
    </row>
    <row r="37" ht="13.5">
      <c r="B37" s="576" t="s">
        <v>162</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C40" activePane="bottomRight" state="frozen"/>
      <selection pane="topLeft" activeCell="N13" sqref="N13"/>
      <selection pane="topRight" activeCell="N13" sqref="N13"/>
      <selection pane="bottomLeft" activeCell="N13" sqref="N13"/>
      <selection pane="bottomRight" activeCell="M49" sqref="M49:M53"/>
    </sheetView>
  </sheetViews>
  <sheetFormatPr defaultColWidth="9.00390625" defaultRowHeight="13.5"/>
  <cols>
    <col min="1" max="1" width="13.125" style="168" customWidth="1"/>
    <col min="2" max="15" width="9.00390625" style="168" customWidth="1"/>
    <col min="16" max="16384" width="9.00390625" style="168" customWidth="1"/>
  </cols>
  <sheetData>
    <row r="1" spans="1:15" ht="17.25">
      <c r="A1" s="592"/>
      <c r="B1" s="56" t="s">
        <v>56</v>
      </c>
      <c r="C1" s="56" t="s">
        <v>57</v>
      </c>
      <c r="D1" s="56"/>
      <c r="E1" s="56"/>
      <c r="F1" s="56"/>
      <c r="G1" s="56" t="s">
        <v>212</v>
      </c>
      <c r="H1" s="56"/>
      <c r="I1" s="177"/>
      <c r="J1" s="177"/>
      <c r="K1" s="177"/>
      <c r="L1" s="177"/>
      <c r="M1" s="177"/>
      <c r="N1" s="177"/>
      <c r="O1" s="177"/>
    </row>
    <row r="2" spans="1:15" ht="14.25" thickBot="1">
      <c r="A2" s="224"/>
      <c r="B2" s="177"/>
      <c r="C2" s="177"/>
      <c r="D2" s="177"/>
      <c r="E2" s="177"/>
      <c r="F2" s="177"/>
      <c r="G2" s="177"/>
      <c r="H2" s="177"/>
      <c r="I2" s="177"/>
      <c r="J2" s="177"/>
      <c r="K2" s="177"/>
      <c r="L2" s="177"/>
      <c r="M2" s="177"/>
      <c r="N2" s="177"/>
      <c r="O2" s="710" t="s">
        <v>0</v>
      </c>
    </row>
    <row r="3" spans="1:15" ht="18" thickBot="1">
      <c r="A3" s="121" t="s">
        <v>45</v>
      </c>
      <c r="B3" s="122" t="s">
        <v>46</v>
      </c>
      <c r="C3" s="123" t="s">
        <v>1</v>
      </c>
      <c r="D3" s="124" t="s">
        <v>2</v>
      </c>
      <c r="E3" s="124" t="s">
        <v>3</v>
      </c>
      <c r="F3" s="124" t="s">
        <v>4</v>
      </c>
      <c r="G3" s="124" t="s">
        <v>5</v>
      </c>
      <c r="H3" s="124" t="s">
        <v>6</v>
      </c>
      <c r="I3" s="124" t="s">
        <v>7</v>
      </c>
      <c r="J3" s="124" t="s">
        <v>8</v>
      </c>
      <c r="K3" s="124" t="s">
        <v>9</v>
      </c>
      <c r="L3" s="124" t="s">
        <v>10</v>
      </c>
      <c r="M3" s="124" t="s">
        <v>11</v>
      </c>
      <c r="N3" s="125" t="s">
        <v>12</v>
      </c>
      <c r="O3" s="126" t="s">
        <v>47</v>
      </c>
    </row>
    <row r="4" spans="1:15" ht="13.5" customHeight="1" thickTop="1">
      <c r="A4" s="127"/>
      <c r="B4" s="225" t="s">
        <v>49</v>
      </c>
      <c r="C4" s="636">
        <f>IF(C5="","",SUM(C5:C8))</f>
        <v>86</v>
      </c>
      <c r="D4" s="495">
        <f>IF(D5="","",SUM(D5:D8))</f>
        <v>106</v>
      </c>
      <c r="E4" s="495">
        <f aca="true" t="shared" si="0" ref="E4:L4">IF(E5="","",SUM(E5:E8))</f>
        <v>88</v>
      </c>
      <c r="F4" s="495">
        <f t="shared" si="0"/>
        <v>69</v>
      </c>
      <c r="G4" s="495">
        <f t="shared" si="0"/>
        <v>76</v>
      </c>
      <c r="H4" s="495">
        <f t="shared" si="0"/>
        <v>53</v>
      </c>
      <c r="I4" s="495">
        <f t="shared" si="0"/>
        <v>89</v>
      </c>
      <c r="J4" s="495">
        <f t="shared" si="0"/>
        <v>42</v>
      </c>
      <c r="K4" s="495">
        <f t="shared" si="0"/>
        <v>61</v>
      </c>
      <c r="L4" s="495">
        <f t="shared" si="0"/>
        <v>93</v>
      </c>
      <c r="M4" s="495">
        <v>76</v>
      </c>
      <c r="N4" s="495">
        <v>79</v>
      </c>
      <c r="O4" s="516">
        <f>SUM(C4:N4)</f>
        <v>918</v>
      </c>
    </row>
    <row r="5" spans="1:15" ht="13.5" customHeight="1">
      <c r="A5" s="128"/>
      <c r="B5" s="226" t="s">
        <v>50</v>
      </c>
      <c r="C5" s="629">
        <v>33</v>
      </c>
      <c r="D5" s="497">
        <v>37</v>
      </c>
      <c r="E5" s="497">
        <v>39</v>
      </c>
      <c r="F5" s="492">
        <v>37</v>
      </c>
      <c r="G5" s="497">
        <v>36</v>
      </c>
      <c r="H5" s="497">
        <v>35</v>
      </c>
      <c r="I5" s="497">
        <v>33</v>
      </c>
      <c r="J5" s="497">
        <v>27</v>
      </c>
      <c r="K5" s="497">
        <v>29</v>
      </c>
      <c r="L5" s="497">
        <v>23</v>
      </c>
      <c r="M5" s="497">
        <v>23</v>
      </c>
      <c r="N5" s="512">
        <v>35</v>
      </c>
      <c r="O5" s="517">
        <f aca="true" t="shared" si="1" ref="O5:O58">SUM(C5:N5)</f>
        <v>387</v>
      </c>
    </row>
    <row r="6" spans="1:15" ht="13.5" customHeight="1">
      <c r="A6" s="129" t="s">
        <v>157</v>
      </c>
      <c r="B6" s="226" t="s">
        <v>51</v>
      </c>
      <c r="C6" s="629">
        <v>18</v>
      </c>
      <c r="D6" s="497">
        <v>47</v>
      </c>
      <c r="E6" s="497">
        <v>36</v>
      </c>
      <c r="F6" s="492">
        <v>18</v>
      </c>
      <c r="G6" s="497">
        <v>6</v>
      </c>
      <c r="H6" s="497">
        <v>8</v>
      </c>
      <c r="I6" s="497">
        <v>20</v>
      </c>
      <c r="J6" s="497">
        <v>4</v>
      </c>
      <c r="K6" s="497">
        <v>9</v>
      </c>
      <c r="L6" s="497">
        <v>36</v>
      </c>
      <c r="M6" s="497">
        <v>32</v>
      </c>
      <c r="N6" s="512">
        <v>6</v>
      </c>
      <c r="O6" s="517">
        <f t="shared" si="1"/>
        <v>240</v>
      </c>
    </row>
    <row r="7" spans="1:15" ht="13.5" customHeight="1">
      <c r="A7" s="130"/>
      <c r="B7" s="226" t="s">
        <v>79</v>
      </c>
      <c r="C7" s="629">
        <v>0</v>
      </c>
      <c r="D7" s="497">
        <v>1</v>
      </c>
      <c r="E7" s="497">
        <v>0</v>
      </c>
      <c r="F7" s="492">
        <v>0</v>
      </c>
      <c r="G7" s="497">
        <v>0</v>
      </c>
      <c r="H7" s="497">
        <v>0</v>
      </c>
      <c r="I7" s="497">
        <v>0</v>
      </c>
      <c r="J7" s="497">
        <v>0</v>
      </c>
      <c r="K7" s="497">
        <v>0</v>
      </c>
      <c r="L7" s="497">
        <v>0</v>
      </c>
      <c r="M7" s="497">
        <v>0</v>
      </c>
      <c r="N7" s="512">
        <v>0</v>
      </c>
      <c r="O7" s="517">
        <f t="shared" si="1"/>
        <v>1</v>
      </c>
    </row>
    <row r="8" spans="1:15" ht="13.5" customHeight="1" thickBot="1">
      <c r="A8" s="131"/>
      <c r="B8" s="227" t="s">
        <v>52</v>
      </c>
      <c r="C8" s="630">
        <v>35</v>
      </c>
      <c r="D8" s="500">
        <v>21</v>
      </c>
      <c r="E8" s="500">
        <v>13</v>
      </c>
      <c r="F8" s="493">
        <v>14</v>
      </c>
      <c r="G8" s="500">
        <v>34</v>
      </c>
      <c r="H8" s="500">
        <v>10</v>
      </c>
      <c r="I8" s="500">
        <v>36</v>
      </c>
      <c r="J8" s="500">
        <v>11</v>
      </c>
      <c r="K8" s="500">
        <v>23</v>
      </c>
      <c r="L8" s="500">
        <v>34</v>
      </c>
      <c r="M8" s="500">
        <v>21</v>
      </c>
      <c r="N8" s="513">
        <v>38</v>
      </c>
      <c r="O8" s="518">
        <f t="shared" si="1"/>
        <v>290</v>
      </c>
    </row>
    <row r="9" spans="1:15" ht="13.5" customHeight="1" thickTop="1">
      <c r="A9" s="773" t="s">
        <v>158</v>
      </c>
      <c r="B9" s="228" t="s">
        <v>49</v>
      </c>
      <c r="C9" s="636">
        <f>IF(C10="","",SUM(C10:C13))</f>
        <v>19</v>
      </c>
      <c r="D9" s="495">
        <f>IF(D10="","",SUM(D10:D13))</f>
        <v>14</v>
      </c>
      <c r="E9" s="495">
        <f aca="true" t="shared" si="2" ref="E9:L9">IF(E10="","",SUM(E10:E13))</f>
        <v>37</v>
      </c>
      <c r="F9" s="495">
        <f t="shared" si="2"/>
        <v>18</v>
      </c>
      <c r="G9" s="495">
        <f t="shared" si="2"/>
        <v>19</v>
      </c>
      <c r="H9" s="495">
        <f t="shared" si="2"/>
        <v>19</v>
      </c>
      <c r="I9" s="495">
        <f t="shared" si="2"/>
        <v>16</v>
      </c>
      <c r="J9" s="495">
        <f t="shared" si="2"/>
        <v>17</v>
      </c>
      <c r="K9" s="495">
        <f t="shared" si="2"/>
        <v>8</v>
      </c>
      <c r="L9" s="495">
        <f t="shared" si="2"/>
        <v>9</v>
      </c>
      <c r="M9" s="495">
        <v>23</v>
      </c>
      <c r="N9" s="495">
        <v>19</v>
      </c>
      <c r="O9" s="516">
        <f t="shared" si="1"/>
        <v>218</v>
      </c>
    </row>
    <row r="10" spans="1:15" ht="13.5" customHeight="1">
      <c r="A10" s="773"/>
      <c r="B10" s="226" t="s">
        <v>50</v>
      </c>
      <c r="C10" s="629">
        <v>16</v>
      </c>
      <c r="D10" s="497">
        <v>14</v>
      </c>
      <c r="E10" s="497">
        <v>13</v>
      </c>
      <c r="F10" s="492">
        <v>10</v>
      </c>
      <c r="G10" s="497">
        <v>19</v>
      </c>
      <c r="H10" s="497">
        <v>15</v>
      </c>
      <c r="I10" s="497">
        <v>12</v>
      </c>
      <c r="J10" s="497">
        <v>17</v>
      </c>
      <c r="K10" s="497">
        <v>7</v>
      </c>
      <c r="L10" s="497">
        <v>7</v>
      </c>
      <c r="M10" s="497">
        <v>14</v>
      </c>
      <c r="N10" s="512">
        <v>10</v>
      </c>
      <c r="O10" s="517">
        <f t="shared" si="1"/>
        <v>154</v>
      </c>
    </row>
    <row r="11" spans="1:15" ht="13.5" customHeight="1">
      <c r="A11" s="773"/>
      <c r="B11" s="226" t="s">
        <v>51</v>
      </c>
      <c r="C11" s="629">
        <v>0</v>
      </c>
      <c r="D11" s="497">
        <v>0</v>
      </c>
      <c r="E11" s="497">
        <v>16</v>
      </c>
      <c r="F11" s="492">
        <v>0</v>
      </c>
      <c r="G11" s="497">
        <v>0</v>
      </c>
      <c r="H11" s="497">
        <v>4</v>
      </c>
      <c r="I11" s="497">
        <v>0</v>
      </c>
      <c r="J11" s="497">
        <v>0</v>
      </c>
      <c r="K11" s="497">
        <v>0</v>
      </c>
      <c r="L11" s="497">
        <v>0</v>
      </c>
      <c r="M11" s="497">
        <v>7</v>
      </c>
      <c r="N11" s="512">
        <v>0</v>
      </c>
      <c r="O11" s="517">
        <f t="shared" si="1"/>
        <v>27</v>
      </c>
    </row>
    <row r="12" spans="1:15" ht="13.5" customHeight="1">
      <c r="A12" s="130"/>
      <c r="B12" s="226" t="s">
        <v>79</v>
      </c>
      <c r="C12" s="629">
        <v>0</v>
      </c>
      <c r="D12" s="497">
        <v>0</v>
      </c>
      <c r="E12" s="497">
        <v>0</v>
      </c>
      <c r="F12" s="492">
        <v>0</v>
      </c>
      <c r="G12" s="497">
        <v>0</v>
      </c>
      <c r="H12" s="497">
        <v>0</v>
      </c>
      <c r="I12" s="497">
        <v>0</v>
      </c>
      <c r="J12" s="497">
        <v>0</v>
      </c>
      <c r="K12" s="497">
        <v>0</v>
      </c>
      <c r="L12" s="497">
        <v>0</v>
      </c>
      <c r="M12" s="497">
        <v>0</v>
      </c>
      <c r="N12" s="512">
        <v>0</v>
      </c>
      <c r="O12" s="517">
        <f t="shared" si="1"/>
        <v>0</v>
      </c>
    </row>
    <row r="13" spans="1:15" ht="13.5" customHeight="1" thickBot="1">
      <c r="A13" s="130"/>
      <c r="B13" s="230" t="s">
        <v>52</v>
      </c>
      <c r="C13" s="630">
        <v>3</v>
      </c>
      <c r="D13" s="500">
        <v>0</v>
      </c>
      <c r="E13" s="500">
        <v>8</v>
      </c>
      <c r="F13" s="493">
        <v>8</v>
      </c>
      <c r="G13" s="500">
        <v>0</v>
      </c>
      <c r="H13" s="500">
        <v>0</v>
      </c>
      <c r="I13" s="500">
        <v>4</v>
      </c>
      <c r="J13" s="500">
        <v>0</v>
      </c>
      <c r="K13" s="500">
        <v>1</v>
      </c>
      <c r="L13" s="500">
        <v>2</v>
      </c>
      <c r="M13" s="500">
        <v>2</v>
      </c>
      <c r="N13" s="513">
        <v>9</v>
      </c>
      <c r="O13" s="518">
        <f t="shared" si="1"/>
        <v>37</v>
      </c>
    </row>
    <row r="14" spans="1:15" ht="13.5" customHeight="1" thickTop="1">
      <c r="A14" s="772" t="s">
        <v>61</v>
      </c>
      <c r="B14" s="225" t="s">
        <v>49</v>
      </c>
      <c r="C14" s="636">
        <f>IF(C15="","",SUM(C15:C18))</f>
        <v>18</v>
      </c>
      <c r="D14" s="495">
        <f>IF(D15="","",SUM(D15:D18))</f>
        <v>18</v>
      </c>
      <c r="E14" s="495">
        <f aca="true" t="shared" si="3" ref="E14:L14">IF(E15="","",SUM(E15:E18))</f>
        <v>14</v>
      </c>
      <c r="F14" s="495">
        <f t="shared" si="3"/>
        <v>19</v>
      </c>
      <c r="G14" s="495">
        <f t="shared" si="3"/>
        <v>13</v>
      </c>
      <c r="H14" s="495">
        <f t="shared" si="3"/>
        <v>6</v>
      </c>
      <c r="I14" s="495">
        <f t="shared" si="3"/>
        <v>29</v>
      </c>
      <c r="J14" s="495">
        <f t="shared" si="3"/>
        <v>24</v>
      </c>
      <c r="K14" s="495">
        <f t="shared" si="3"/>
        <v>33</v>
      </c>
      <c r="L14" s="495">
        <f t="shared" si="3"/>
        <v>12</v>
      </c>
      <c r="M14" s="495">
        <v>6</v>
      </c>
      <c r="N14" s="495">
        <v>21</v>
      </c>
      <c r="O14" s="516">
        <f t="shared" si="1"/>
        <v>213</v>
      </c>
    </row>
    <row r="15" spans="1:15" ht="13.5" customHeight="1">
      <c r="A15" s="773"/>
      <c r="B15" s="226" t="s">
        <v>50</v>
      </c>
      <c r="C15" s="629">
        <v>18</v>
      </c>
      <c r="D15" s="497">
        <v>8</v>
      </c>
      <c r="E15" s="497">
        <v>12</v>
      </c>
      <c r="F15" s="492">
        <v>12</v>
      </c>
      <c r="G15" s="497">
        <v>13</v>
      </c>
      <c r="H15" s="497">
        <v>6</v>
      </c>
      <c r="I15" s="497">
        <v>9</v>
      </c>
      <c r="J15" s="497">
        <v>14</v>
      </c>
      <c r="K15" s="497">
        <v>19</v>
      </c>
      <c r="L15" s="497">
        <v>5</v>
      </c>
      <c r="M15" s="497">
        <v>4</v>
      </c>
      <c r="N15" s="512">
        <v>11</v>
      </c>
      <c r="O15" s="517">
        <f t="shared" si="1"/>
        <v>131</v>
      </c>
    </row>
    <row r="16" spans="1:15" ht="13.5" customHeight="1">
      <c r="A16" s="773"/>
      <c r="B16" s="226" t="s">
        <v>51</v>
      </c>
      <c r="C16" s="629">
        <v>0</v>
      </c>
      <c r="D16" s="497">
        <v>6</v>
      </c>
      <c r="E16" s="497">
        <v>0</v>
      </c>
      <c r="F16" s="492">
        <v>6</v>
      </c>
      <c r="G16" s="497">
        <v>0</v>
      </c>
      <c r="H16" s="497">
        <v>0</v>
      </c>
      <c r="I16" s="497">
        <v>17</v>
      </c>
      <c r="J16" s="497">
        <v>8</v>
      </c>
      <c r="K16" s="497">
        <v>6</v>
      </c>
      <c r="L16" s="497">
        <v>0</v>
      </c>
      <c r="M16" s="497">
        <v>0</v>
      </c>
      <c r="N16" s="512">
        <v>0</v>
      </c>
      <c r="O16" s="517">
        <f t="shared" si="1"/>
        <v>43</v>
      </c>
    </row>
    <row r="17" spans="1:15" ht="13.5" customHeight="1">
      <c r="A17" s="130"/>
      <c r="B17" s="226" t="s">
        <v>79</v>
      </c>
      <c r="C17" s="629">
        <v>0</v>
      </c>
      <c r="D17" s="497">
        <v>0</v>
      </c>
      <c r="E17" s="497">
        <v>0</v>
      </c>
      <c r="F17" s="492">
        <v>0</v>
      </c>
      <c r="G17" s="497">
        <v>0</v>
      </c>
      <c r="H17" s="497">
        <v>0</v>
      </c>
      <c r="I17" s="497">
        <v>0</v>
      </c>
      <c r="J17" s="497">
        <v>0</v>
      </c>
      <c r="K17" s="497">
        <v>0</v>
      </c>
      <c r="L17" s="497">
        <v>0</v>
      </c>
      <c r="M17" s="497">
        <v>0</v>
      </c>
      <c r="N17" s="512">
        <v>0</v>
      </c>
      <c r="O17" s="517">
        <f t="shared" si="1"/>
        <v>0</v>
      </c>
    </row>
    <row r="18" spans="1:15" ht="13.5" customHeight="1" thickBot="1">
      <c r="A18" s="131"/>
      <c r="B18" s="227" t="s">
        <v>52</v>
      </c>
      <c r="C18" s="630">
        <v>0</v>
      </c>
      <c r="D18" s="500">
        <v>4</v>
      </c>
      <c r="E18" s="500">
        <v>2</v>
      </c>
      <c r="F18" s="493">
        <v>1</v>
      </c>
      <c r="G18" s="500">
        <v>0</v>
      </c>
      <c r="H18" s="500">
        <v>0</v>
      </c>
      <c r="I18" s="500">
        <v>3</v>
      </c>
      <c r="J18" s="500">
        <v>2</v>
      </c>
      <c r="K18" s="500">
        <v>8</v>
      </c>
      <c r="L18" s="500">
        <v>7</v>
      </c>
      <c r="M18" s="500">
        <v>2</v>
      </c>
      <c r="N18" s="513">
        <v>10</v>
      </c>
      <c r="O18" s="519">
        <f t="shared" si="1"/>
        <v>39</v>
      </c>
    </row>
    <row r="19" spans="1:15" ht="13.5" customHeight="1" thickTop="1">
      <c r="A19" s="773" t="s">
        <v>96</v>
      </c>
      <c r="B19" s="228" t="s">
        <v>49</v>
      </c>
      <c r="C19" s="634">
        <f>IF(C20="","",SUM(C20:C23))</f>
        <v>36</v>
      </c>
      <c r="D19" s="505">
        <f>IF(D20="","",SUM(D20:D23))</f>
        <v>53</v>
      </c>
      <c r="E19" s="495">
        <f aca="true" t="shared" si="4" ref="E19:K19">IF(E20="","",SUM(E20:E23))</f>
        <v>78</v>
      </c>
      <c r="F19" s="495">
        <f t="shared" si="4"/>
        <v>39</v>
      </c>
      <c r="G19" s="495">
        <f t="shared" si="4"/>
        <v>28</v>
      </c>
      <c r="H19" s="495">
        <f t="shared" si="4"/>
        <v>39</v>
      </c>
      <c r="I19" s="495">
        <f t="shared" si="4"/>
        <v>82</v>
      </c>
      <c r="J19" s="495">
        <f t="shared" si="4"/>
        <v>40</v>
      </c>
      <c r="K19" s="495">
        <f t="shared" si="4"/>
        <v>23</v>
      </c>
      <c r="L19" s="495">
        <f>IF(L20="","",SUM(L20:L23))</f>
        <v>44</v>
      </c>
      <c r="M19" s="495">
        <v>43</v>
      </c>
      <c r="N19" s="495">
        <v>39</v>
      </c>
      <c r="O19" s="520">
        <f t="shared" si="1"/>
        <v>544</v>
      </c>
    </row>
    <row r="20" spans="1:15" ht="13.5" customHeight="1">
      <c r="A20" s="773"/>
      <c r="B20" s="226" t="s">
        <v>50</v>
      </c>
      <c r="C20" s="629">
        <v>32</v>
      </c>
      <c r="D20" s="497">
        <v>29</v>
      </c>
      <c r="E20" s="497">
        <v>37</v>
      </c>
      <c r="F20" s="497">
        <v>34</v>
      </c>
      <c r="G20" s="497">
        <v>27</v>
      </c>
      <c r="H20" s="497">
        <v>21</v>
      </c>
      <c r="I20" s="497">
        <v>31</v>
      </c>
      <c r="J20" s="497">
        <v>26</v>
      </c>
      <c r="K20" s="497">
        <v>18</v>
      </c>
      <c r="L20" s="497">
        <v>21</v>
      </c>
      <c r="M20" s="497">
        <v>24</v>
      </c>
      <c r="N20" s="512">
        <v>24</v>
      </c>
      <c r="O20" s="517">
        <f t="shared" si="1"/>
        <v>324</v>
      </c>
    </row>
    <row r="21" spans="1:15" ht="13.5" customHeight="1">
      <c r="A21" s="773"/>
      <c r="B21" s="226" t="s">
        <v>51</v>
      </c>
      <c r="C21" s="629">
        <v>0</v>
      </c>
      <c r="D21" s="497">
        <v>12</v>
      </c>
      <c r="E21" s="497">
        <v>34</v>
      </c>
      <c r="F21" s="497">
        <v>0</v>
      </c>
      <c r="G21" s="497">
        <v>0</v>
      </c>
      <c r="H21" s="497">
        <v>14</v>
      </c>
      <c r="I21" s="497">
        <v>43</v>
      </c>
      <c r="J21" s="497">
        <v>12</v>
      </c>
      <c r="K21" s="497">
        <v>0</v>
      </c>
      <c r="L21" s="497">
        <v>16</v>
      </c>
      <c r="M21" s="497">
        <v>17</v>
      </c>
      <c r="N21" s="512">
        <v>12</v>
      </c>
      <c r="O21" s="517">
        <f t="shared" si="1"/>
        <v>160</v>
      </c>
    </row>
    <row r="22" spans="1:15" ht="13.5" customHeight="1">
      <c r="A22" s="130"/>
      <c r="B22" s="226" t="s">
        <v>79</v>
      </c>
      <c r="C22" s="629">
        <v>0</v>
      </c>
      <c r="D22" s="497">
        <v>0</v>
      </c>
      <c r="E22" s="497">
        <v>0</v>
      </c>
      <c r="F22" s="497">
        <v>0</v>
      </c>
      <c r="G22" s="497">
        <v>0</v>
      </c>
      <c r="H22" s="497">
        <v>0</v>
      </c>
      <c r="I22" s="497">
        <v>0</v>
      </c>
      <c r="J22" s="497">
        <v>0</v>
      </c>
      <c r="K22" s="497">
        <v>0</v>
      </c>
      <c r="L22" s="497">
        <v>0</v>
      </c>
      <c r="M22" s="497">
        <v>0</v>
      </c>
      <c r="N22" s="512">
        <v>0</v>
      </c>
      <c r="O22" s="517">
        <f t="shared" si="1"/>
        <v>0</v>
      </c>
    </row>
    <row r="23" spans="1:15" ht="13.5" customHeight="1" thickBot="1">
      <c r="A23" s="131"/>
      <c r="B23" s="227" t="s">
        <v>52</v>
      </c>
      <c r="C23" s="630">
        <v>4</v>
      </c>
      <c r="D23" s="500">
        <v>12</v>
      </c>
      <c r="E23" s="500">
        <v>7</v>
      </c>
      <c r="F23" s="500">
        <v>5</v>
      </c>
      <c r="G23" s="500">
        <v>1</v>
      </c>
      <c r="H23" s="500">
        <v>4</v>
      </c>
      <c r="I23" s="500">
        <v>8</v>
      </c>
      <c r="J23" s="500">
        <v>2</v>
      </c>
      <c r="K23" s="500">
        <v>5</v>
      </c>
      <c r="L23" s="500">
        <v>7</v>
      </c>
      <c r="M23" s="500">
        <v>2</v>
      </c>
      <c r="N23" s="513">
        <v>3</v>
      </c>
      <c r="O23" s="518">
        <f t="shared" si="1"/>
        <v>60</v>
      </c>
    </row>
    <row r="24" spans="1:15" ht="13.5" customHeight="1" thickTop="1">
      <c r="A24" s="130"/>
      <c r="B24" s="225" t="s">
        <v>49</v>
      </c>
      <c r="C24" s="636">
        <f>IF(C25="","",SUM(C25:C28))</f>
        <v>37</v>
      </c>
      <c r="D24" s="495">
        <f>IF(D25="","",SUM(D25:D28))</f>
        <v>31</v>
      </c>
      <c r="E24" s="495">
        <f aca="true" t="shared" si="5" ref="E24:L24">IF(E25="","",SUM(E25:E28))</f>
        <v>26</v>
      </c>
      <c r="F24" s="495">
        <f t="shared" si="5"/>
        <v>35</v>
      </c>
      <c r="G24" s="495">
        <f t="shared" si="5"/>
        <v>41</v>
      </c>
      <c r="H24" s="495">
        <f t="shared" si="5"/>
        <v>25</v>
      </c>
      <c r="I24" s="495">
        <f t="shared" si="5"/>
        <v>47</v>
      </c>
      <c r="J24" s="495">
        <f t="shared" si="5"/>
        <v>21</v>
      </c>
      <c r="K24" s="495">
        <f t="shared" si="5"/>
        <v>66</v>
      </c>
      <c r="L24" s="495">
        <f t="shared" si="5"/>
        <v>24</v>
      </c>
      <c r="M24" s="495">
        <v>22</v>
      </c>
      <c r="N24" s="495">
        <v>26</v>
      </c>
      <c r="O24" s="516">
        <f t="shared" si="1"/>
        <v>401</v>
      </c>
    </row>
    <row r="25" spans="1:15" ht="13.5" customHeight="1">
      <c r="A25" s="130"/>
      <c r="B25" s="226" t="s">
        <v>50</v>
      </c>
      <c r="C25" s="629">
        <v>17</v>
      </c>
      <c r="D25" s="497">
        <v>23</v>
      </c>
      <c r="E25" s="497">
        <v>16</v>
      </c>
      <c r="F25" s="497">
        <v>16</v>
      </c>
      <c r="G25" s="497">
        <v>12</v>
      </c>
      <c r="H25" s="497">
        <v>15</v>
      </c>
      <c r="I25" s="497">
        <v>15</v>
      </c>
      <c r="J25" s="497">
        <v>18</v>
      </c>
      <c r="K25" s="497">
        <v>18</v>
      </c>
      <c r="L25" s="497">
        <v>14</v>
      </c>
      <c r="M25" s="497">
        <v>14</v>
      </c>
      <c r="N25" s="512">
        <v>14</v>
      </c>
      <c r="O25" s="517">
        <f t="shared" si="1"/>
        <v>192</v>
      </c>
    </row>
    <row r="26" spans="1:15" ht="13.5" customHeight="1">
      <c r="A26" s="129" t="s">
        <v>97</v>
      </c>
      <c r="B26" s="226" t="s">
        <v>51</v>
      </c>
      <c r="C26" s="629">
        <v>20</v>
      </c>
      <c r="D26" s="497">
        <v>6</v>
      </c>
      <c r="E26" s="497">
        <v>8</v>
      </c>
      <c r="F26" s="497">
        <v>18</v>
      </c>
      <c r="G26" s="497">
        <v>28</v>
      </c>
      <c r="H26" s="497">
        <v>10</v>
      </c>
      <c r="I26" s="497">
        <v>32</v>
      </c>
      <c r="J26" s="497">
        <v>0</v>
      </c>
      <c r="K26" s="497">
        <v>46</v>
      </c>
      <c r="L26" s="497">
        <v>10</v>
      </c>
      <c r="M26" s="497">
        <v>6</v>
      </c>
      <c r="N26" s="512">
        <v>12</v>
      </c>
      <c r="O26" s="517">
        <f t="shared" si="1"/>
        <v>196</v>
      </c>
    </row>
    <row r="27" spans="1:15" ht="13.5" customHeight="1">
      <c r="A27" s="130"/>
      <c r="B27" s="226" t="s">
        <v>67</v>
      </c>
      <c r="C27" s="629">
        <v>0</v>
      </c>
      <c r="D27" s="497">
        <v>0</v>
      </c>
      <c r="E27" s="497">
        <v>0</v>
      </c>
      <c r="F27" s="497">
        <v>0</v>
      </c>
      <c r="G27" s="497">
        <v>0</v>
      </c>
      <c r="H27" s="497">
        <v>0</v>
      </c>
      <c r="I27" s="497">
        <v>0</v>
      </c>
      <c r="J27" s="497">
        <v>0</v>
      </c>
      <c r="K27" s="497">
        <v>0</v>
      </c>
      <c r="L27" s="497">
        <v>0</v>
      </c>
      <c r="M27" s="497">
        <v>0</v>
      </c>
      <c r="N27" s="512">
        <v>0</v>
      </c>
      <c r="O27" s="517">
        <f t="shared" si="1"/>
        <v>0</v>
      </c>
    </row>
    <row r="28" spans="1:15" ht="13.5" customHeight="1" thickBot="1">
      <c r="A28" s="131"/>
      <c r="B28" s="231" t="s">
        <v>52</v>
      </c>
      <c r="C28" s="630">
        <v>0</v>
      </c>
      <c r="D28" s="500">
        <v>2</v>
      </c>
      <c r="E28" s="500">
        <v>2</v>
      </c>
      <c r="F28" s="500">
        <v>1</v>
      </c>
      <c r="G28" s="500">
        <v>1</v>
      </c>
      <c r="H28" s="500">
        <v>0</v>
      </c>
      <c r="I28" s="500">
        <v>0</v>
      </c>
      <c r="J28" s="500">
        <v>3</v>
      </c>
      <c r="K28" s="500">
        <v>2</v>
      </c>
      <c r="L28" s="500">
        <v>0</v>
      </c>
      <c r="M28" s="500">
        <v>2</v>
      </c>
      <c r="N28" s="513">
        <v>0</v>
      </c>
      <c r="O28" s="518">
        <f t="shared" si="1"/>
        <v>13</v>
      </c>
    </row>
    <row r="29" spans="1:15" ht="13.5" customHeight="1" thickTop="1">
      <c r="A29" s="775" t="s">
        <v>136</v>
      </c>
      <c r="B29" s="225" t="s">
        <v>49</v>
      </c>
      <c r="C29" s="634">
        <f>IF(C30="","",SUM(C30:C33))</f>
        <v>11</v>
      </c>
      <c r="D29" s="505">
        <f>IF(D30="","",SUM(D30:D33))</f>
        <v>7</v>
      </c>
      <c r="E29" s="495">
        <f aca="true" t="shared" si="6" ref="E29:L29">IF(E30="","",SUM(E30:E33))</f>
        <v>16</v>
      </c>
      <c r="F29" s="495">
        <f t="shared" si="6"/>
        <v>13</v>
      </c>
      <c r="G29" s="495">
        <f t="shared" si="6"/>
        <v>16</v>
      </c>
      <c r="H29" s="495">
        <f t="shared" si="6"/>
        <v>10</v>
      </c>
      <c r="I29" s="495">
        <f t="shared" si="6"/>
        <v>7</v>
      </c>
      <c r="J29" s="495">
        <f t="shared" si="6"/>
        <v>10</v>
      </c>
      <c r="K29" s="495">
        <f t="shared" si="6"/>
        <v>5</v>
      </c>
      <c r="L29" s="495">
        <f t="shared" si="6"/>
        <v>9</v>
      </c>
      <c r="M29" s="495">
        <v>11</v>
      </c>
      <c r="N29" s="495">
        <v>3</v>
      </c>
      <c r="O29" s="516">
        <f t="shared" si="1"/>
        <v>118</v>
      </c>
    </row>
    <row r="30" spans="1:15" ht="13.5" customHeight="1">
      <c r="A30" s="776"/>
      <c r="B30" s="226" t="s">
        <v>50</v>
      </c>
      <c r="C30" s="629">
        <v>11</v>
      </c>
      <c r="D30" s="497">
        <v>7</v>
      </c>
      <c r="E30" s="497">
        <v>16</v>
      </c>
      <c r="F30" s="497">
        <v>13</v>
      </c>
      <c r="G30" s="497">
        <v>6</v>
      </c>
      <c r="H30" s="497">
        <v>10</v>
      </c>
      <c r="I30" s="497">
        <v>6</v>
      </c>
      <c r="J30" s="497">
        <v>10</v>
      </c>
      <c r="K30" s="497">
        <v>5</v>
      </c>
      <c r="L30" s="497">
        <v>9</v>
      </c>
      <c r="M30" s="497">
        <v>11</v>
      </c>
      <c r="N30" s="512">
        <v>3</v>
      </c>
      <c r="O30" s="517">
        <f t="shared" si="1"/>
        <v>107</v>
      </c>
    </row>
    <row r="31" spans="1:15" ht="13.5" customHeight="1">
      <c r="A31" s="776"/>
      <c r="B31" s="226" t="s">
        <v>51</v>
      </c>
      <c r="C31" s="629">
        <v>0</v>
      </c>
      <c r="D31" s="497">
        <v>0</v>
      </c>
      <c r="E31" s="497">
        <v>0</v>
      </c>
      <c r="F31" s="497">
        <v>0</v>
      </c>
      <c r="G31" s="497">
        <v>10</v>
      </c>
      <c r="H31" s="497">
        <v>0</v>
      </c>
      <c r="I31" s="497">
        <v>0</v>
      </c>
      <c r="J31" s="497">
        <v>0</v>
      </c>
      <c r="K31" s="497">
        <v>0</v>
      </c>
      <c r="L31" s="497">
        <v>0</v>
      </c>
      <c r="M31" s="497">
        <v>0</v>
      </c>
      <c r="N31" s="512">
        <v>0</v>
      </c>
      <c r="O31" s="517">
        <f t="shared" si="1"/>
        <v>10</v>
      </c>
    </row>
    <row r="32" spans="1:15" ht="13.5" customHeight="1">
      <c r="A32" s="776"/>
      <c r="B32" s="226" t="s">
        <v>67</v>
      </c>
      <c r="C32" s="629">
        <v>0</v>
      </c>
      <c r="D32" s="497">
        <v>0</v>
      </c>
      <c r="E32" s="497">
        <v>0</v>
      </c>
      <c r="F32" s="497">
        <v>0</v>
      </c>
      <c r="G32" s="497">
        <v>0</v>
      </c>
      <c r="H32" s="497">
        <v>0</v>
      </c>
      <c r="I32" s="497">
        <v>0</v>
      </c>
      <c r="J32" s="497">
        <v>0</v>
      </c>
      <c r="K32" s="497">
        <v>0</v>
      </c>
      <c r="L32" s="497">
        <v>0</v>
      </c>
      <c r="M32" s="497">
        <v>0</v>
      </c>
      <c r="N32" s="512">
        <v>0</v>
      </c>
      <c r="O32" s="517">
        <f t="shared" si="1"/>
        <v>0</v>
      </c>
    </row>
    <row r="33" spans="1:15" ht="13.5" customHeight="1" thickBot="1">
      <c r="A33" s="777"/>
      <c r="B33" s="231" t="s">
        <v>52</v>
      </c>
      <c r="C33" s="630">
        <v>0</v>
      </c>
      <c r="D33" s="500">
        <v>0</v>
      </c>
      <c r="E33" s="500">
        <v>0</v>
      </c>
      <c r="F33" s="500">
        <v>0</v>
      </c>
      <c r="G33" s="500">
        <v>0</v>
      </c>
      <c r="H33" s="500">
        <v>0</v>
      </c>
      <c r="I33" s="500">
        <v>1</v>
      </c>
      <c r="J33" s="500">
        <v>0</v>
      </c>
      <c r="K33" s="500">
        <v>0</v>
      </c>
      <c r="L33" s="500">
        <v>0</v>
      </c>
      <c r="M33" s="500">
        <v>0</v>
      </c>
      <c r="N33" s="513">
        <v>0</v>
      </c>
      <c r="O33" s="518">
        <f t="shared" si="1"/>
        <v>1</v>
      </c>
    </row>
    <row r="34" spans="1:15" ht="13.5" customHeight="1" thickTop="1">
      <c r="A34" s="775" t="s">
        <v>137</v>
      </c>
      <c r="B34" s="228" t="s">
        <v>49</v>
      </c>
      <c r="C34" s="634">
        <f>IF(C35="","",SUM(C35:C38))</f>
        <v>29</v>
      </c>
      <c r="D34" s="505">
        <f>IF(D35="","",SUM(D35:D38))</f>
        <v>16</v>
      </c>
      <c r="E34" s="495">
        <f aca="true" t="shared" si="7" ref="E34:L34">IF(E35="","",SUM(E35:E38))</f>
        <v>29</v>
      </c>
      <c r="F34" s="495">
        <f t="shared" si="7"/>
        <v>68</v>
      </c>
      <c r="G34" s="495">
        <f t="shared" si="7"/>
        <v>13</v>
      </c>
      <c r="H34" s="495">
        <f t="shared" si="7"/>
        <v>39</v>
      </c>
      <c r="I34" s="495">
        <f t="shared" si="7"/>
        <v>28</v>
      </c>
      <c r="J34" s="495">
        <f t="shared" si="7"/>
        <v>29</v>
      </c>
      <c r="K34" s="495">
        <f t="shared" si="7"/>
        <v>34</v>
      </c>
      <c r="L34" s="495">
        <f t="shared" si="7"/>
        <v>19</v>
      </c>
      <c r="M34" s="495">
        <v>28</v>
      </c>
      <c r="N34" s="495">
        <v>40</v>
      </c>
      <c r="O34" s="516">
        <f t="shared" si="1"/>
        <v>372</v>
      </c>
    </row>
    <row r="35" spans="1:15" ht="13.5" customHeight="1">
      <c r="A35" s="776"/>
      <c r="B35" s="226" t="s">
        <v>50</v>
      </c>
      <c r="C35" s="629">
        <v>29</v>
      </c>
      <c r="D35" s="497">
        <v>14</v>
      </c>
      <c r="E35" s="497">
        <v>12</v>
      </c>
      <c r="F35" s="497">
        <v>21</v>
      </c>
      <c r="G35" s="497">
        <v>11</v>
      </c>
      <c r="H35" s="497">
        <v>18</v>
      </c>
      <c r="I35" s="497">
        <v>19</v>
      </c>
      <c r="J35" s="497">
        <v>10</v>
      </c>
      <c r="K35" s="497">
        <v>16</v>
      </c>
      <c r="L35" s="497">
        <v>15</v>
      </c>
      <c r="M35" s="497">
        <v>17</v>
      </c>
      <c r="N35" s="512">
        <v>19</v>
      </c>
      <c r="O35" s="517">
        <f t="shared" si="1"/>
        <v>201</v>
      </c>
    </row>
    <row r="36" spans="1:15" ht="13.5" customHeight="1">
      <c r="A36" s="776"/>
      <c r="B36" s="226" t="s">
        <v>51</v>
      </c>
      <c r="C36" s="629">
        <v>0</v>
      </c>
      <c r="D36" s="497">
        <v>0</v>
      </c>
      <c r="E36" s="497">
        <v>5</v>
      </c>
      <c r="F36" s="497">
        <v>18</v>
      </c>
      <c r="G36" s="497">
        <v>0</v>
      </c>
      <c r="H36" s="497">
        <v>21</v>
      </c>
      <c r="I36" s="497">
        <v>8</v>
      </c>
      <c r="J36" s="497">
        <v>18</v>
      </c>
      <c r="K36" s="497">
        <v>15</v>
      </c>
      <c r="L36" s="497">
        <v>2</v>
      </c>
      <c r="M36" s="497">
        <v>8</v>
      </c>
      <c r="N36" s="512">
        <v>15</v>
      </c>
      <c r="O36" s="517">
        <f t="shared" si="1"/>
        <v>110</v>
      </c>
    </row>
    <row r="37" spans="1:15" ht="13.5" customHeight="1">
      <c r="A37" s="776"/>
      <c r="B37" s="226" t="s">
        <v>79</v>
      </c>
      <c r="C37" s="629">
        <v>0</v>
      </c>
      <c r="D37" s="497">
        <v>0</v>
      </c>
      <c r="E37" s="497">
        <v>6</v>
      </c>
      <c r="F37" s="497">
        <v>0</v>
      </c>
      <c r="G37" s="497">
        <v>0</v>
      </c>
      <c r="H37" s="497">
        <v>0</v>
      </c>
      <c r="I37" s="497">
        <v>0</v>
      </c>
      <c r="J37" s="497">
        <v>0</v>
      </c>
      <c r="K37" s="497">
        <v>0</v>
      </c>
      <c r="L37" s="497">
        <v>0</v>
      </c>
      <c r="M37" s="497">
        <v>0</v>
      </c>
      <c r="N37" s="512">
        <v>0</v>
      </c>
      <c r="O37" s="517">
        <f t="shared" si="1"/>
        <v>6</v>
      </c>
    </row>
    <row r="38" spans="1:15" ht="13.5" customHeight="1" thickBot="1">
      <c r="A38" s="777"/>
      <c r="B38" s="230" t="s">
        <v>52</v>
      </c>
      <c r="C38" s="630">
        <v>0</v>
      </c>
      <c r="D38" s="500">
        <v>2</v>
      </c>
      <c r="E38" s="500">
        <v>6</v>
      </c>
      <c r="F38" s="500">
        <v>29</v>
      </c>
      <c r="G38" s="500">
        <v>2</v>
      </c>
      <c r="H38" s="500">
        <v>0</v>
      </c>
      <c r="I38" s="500">
        <v>1</v>
      </c>
      <c r="J38" s="500">
        <v>1</v>
      </c>
      <c r="K38" s="500">
        <v>3</v>
      </c>
      <c r="L38" s="500">
        <v>2</v>
      </c>
      <c r="M38" s="500">
        <v>3</v>
      </c>
      <c r="N38" s="513">
        <v>6</v>
      </c>
      <c r="O38" s="518">
        <f t="shared" si="1"/>
        <v>55</v>
      </c>
    </row>
    <row r="39" spans="1:15" ht="13.5" customHeight="1" thickTop="1">
      <c r="A39" s="772" t="s">
        <v>62</v>
      </c>
      <c r="B39" s="225" t="s">
        <v>49</v>
      </c>
      <c r="C39" s="634">
        <f>IF(C40="","",SUM(C40:C43))</f>
        <v>4</v>
      </c>
      <c r="D39" s="505">
        <f>IF(D40="","",SUM(D40:D43))</f>
        <v>7</v>
      </c>
      <c r="E39" s="495">
        <f aca="true" t="shared" si="8" ref="E39:L39">IF(E40="","",SUM(E40:E43))</f>
        <v>4</v>
      </c>
      <c r="F39" s="495">
        <f t="shared" si="8"/>
        <v>8</v>
      </c>
      <c r="G39" s="495">
        <f t="shared" si="8"/>
        <v>2</v>
      </c>
      <c r="H39" s="495">
        <f t="shared" si="8"/>
        <v>5</v>
      </c>
      <c r="I39" s="495">
        <f t="shared" si="8"/>
        <v>6</v>
      </c>
      <c r="J39" s="495">
        <f t="shared" si="8"/>
        <v>7</v>
      </c>
      <c r="K39" s="495">
        <f t="shared" si="8"/>
        <v>4</v>
      </c>
      <c r="L39" s="495">
        <f t="shared" si="8"/>
        <v>8</v>
      </c>
      <c r="M39" s="495">
        <v>4</v>
      </c>
      <c r="N39" s="495">
        <v>6</v>
      </c>
      <c r="O39" s="516">
        <f t="shared" si="1"/>
        <v>65</v>
      </c>
    </row>
    <row r="40" spans="1:15" ht="13.5" customHeight="1">
      <c r="A40" s="773"/>
      <c r="B40" s="226" t="s">
        <v>50</v>
      </c>
      <c r="C40" s="629">
        <v>4</v>
      </c>
      <c r="D40" s="497">
        <v>7</v>
      </c>
      <c r="E40" s="497">
        <v>4</v>
      </c>
      <c r="F40" s="497">
        <v>8</v>
      </c>
      <c r="G40" s="497">
        <v>2</v>
      </c>
      <c r="H40" s="497">
        <v>5</v>
      </c>
      <c r="I40" s="497">
        <v>6</v>
      </c>
      <c r="J40" s="497">
        <v>3</v>
      </c>
      <c r="K40" s="497">
        <v>3</v>
      </c>
      <c r="L40" s="497">
        <v>6</v>
      </c>
      <c r="M40" s="497">
        <v>4</v>
      </c>
      <c r="N40" s="512">
        <v>5</v>
      </c>
      <c r="O40" s="517">
        <f t="shared" si="1"/>
        <v>57</v>
      </c>
    </row>
    <row r="41" spans="1:15" ht="13.5" customHeight="1">
      <c r="A41" s="773"/>
      <c r="B41" s="226" t="s">
        <v>51</v>
      </c>
      <c r="C41" s="629">
        <v>0</v>
      </c>
      <c r="D41" s="497">
        <v>0</v>
      </c>
      <c r="E41" s="497">
        <v>0</v>
      </c>
      <c r="F41" s="497">
        <v>0</v>
      </c>
      <c r="G41" s="497">
        <v>0</v>
      </c>
      <c r="H41" s="497">
        <v>0</v>
      </c>
      <c r="I41" s="497">
        <v>0</v>
      </c>
      <c r="J41" s="497">
        <v>0</v>
      </c>
      <c r="K41" s="497">
        <v>0</v>
      </c>
      <c r="L41" s="497">
        <v>0</v>
      </c>
      <c r="M41" s="497">
        <v>0</v>
      </c>
      <c r="N41" s="512">
        <v>0</v>
      </c>
      <c r="O41" s="517">
        <f t="shared" si="1"/>
        <v>0</v>
      </c>
    </row>
    <row r="42" spans="1:15" ht="13.5" customHeight="1">
      <c r="A42" s="130"/>
      <c r="B42" s="226" t="s">
        <v>79</v>
      </c>
      <c r="C42" s="629">
        <v>0</v>
      </c>
      <c r="D42" s="497">
        <v>0</v>
      </c>
      <c r="E42" s="497">
        <v>0</v>
      </c>
      <c r="F42" s="497">
        <v>0</v>
      </c>
      <c r="G42" s="497">
        <v>0</v>
      </c>
      <c r="H42" s="497">
        <v>0</v>
      </c>
      <c r="I42" s="497">
        <v>0</v>
      </c>
      <c r="J42" s="497">
        <v>0</v>
      </c>
      <c r="K42" s="497">
        <v>0</v>
      </c>
      <c r="L42" s="497">
        <v>0</v>
      </c>
      <c r="M42" s="497">
        <v>0</v>
      </c>
      <c r="N42" s="512">
        <v>0</v>
      </c>
      <c r="O42" s="517">
        <f t="shared" si="1"/>
        <v>0</v>
      </c>
    </row>
    <row r="43" spans="1:15" ht="13.5" customHeight="1" thickBot="1">
      <c r="A43" s="131"/>
      <c r="B43" s="227" t="s">
        <v>52</v>
      </c>
      <c r="C43" s="630">
        <v>0</v>
      </c>
      <c r="D43" s="500">
        <v>0</v>
      </c>
      <c r="E43" s="500">
        <v>0</v>
      </c>
      <c r="F43" s="500">
        <v>0</v>
      </c>
      <c r="G43" s="500">
        <v>0</v>
      </c>
      <c r="H43" s="500">
        <v>0</v>
      </c>
      <c r="I43" s="500">
        <v>0</v>
      </c>
      <c r="J43" s="500">
        <v>4</v>
      </c>
      <c r="K43" s="500">
        <v>1</v>
      </c>
      <c r="L43" s="500">
        <v>2</v>
      </c>
      <c r="M43" s="500">
        <v>0</v>
      </c>
      <c r="N43" s="513">
        <v>1</v>
      </c>
      <c r="O43" s="518">
        <f t="shared" si="1"/>
        <v>8</v>
      </c>
    </row>
    <row r="44" spans="1:15" ht="13.5" customHeight="1" thickTop="1">
      <c r="A44" s="772" t="s">
        <v>64</v>
      </c>
      <c r="B44" s="225" t="s">
        <v>49</v>
      </c>
      <c r="C44" s="636">
        <f>IF(C45="","",SUM(C45:C48))</f>
        <v>1</v>
      </c>
      <c r="D44" s="495">
        <f>IF(D45="","",SUM(D45:D48))</f>
        <v>4</v>
      </c>
      <c r="E44" s="495">
        <f aca="true" t="shared" si="9" ref="E44:L44">IF(E45="","",SUM(E45:E48))</f>
        <v>0</v>
      </c>
      <c r="F44" s="495">
        <f t="shared" si="9"/>
        <v>2</v>
      </c>
      <c r="G44" s="495">
        <f t="shared" si="9"/>
        <v>2</v>
      </c>
      <c r="H44" s="495">
        <f t="shared" si="9"/>
        <v>1</v>
      </c>
      <c r="I44" s="495">
        <f t="shared" si="9"/>
        <v>4</v>
      </c>
      <c r="J44" s="495">
        <f t="shared" si="9"/>
        <v>0</v>
      </c>
      <c r="K44" s="495">
        <f t="shared" si="9"/>
        <v>0</v>
      </c>
      <c r="L44" s="495">
        <f t="shared" si="9"/>
        <v>3</v>
      </c>
      <c r="M44" s="495">
        <v>2</v>
      </c>
      <c r="N44" s="495">
        <v>3</v>
      </c>
      <c r="O44" s="516">
        <f t="shared" si="1"/>
        <v>22</v>
      </c>
    </row>
    <row r="45" spans="1:15" ht="13.5" customHeight="1">
      <c r="A45" s="774"/>
      <c r="B45" s="226" t="s">
        <v>50</v>
      </c>
      <c r="C45" s="629">
        <v>1</v>
      </c>
      <c r="D45" s="497">
        <v>4</v>
      </c>
      <c r="E45" s="497">
        <v>0</v>
      </c>
      <c r="F45" s="497">
        <v>2</v>
      </c>
      <c r="G45" s="497">
        <v>2</v>
      </c>
      <c r="H45" s="497">
        <v>1</v>
      </c>
      <c r="I45" s="497">
        <v>4</v>
      </c>
      <c r="J45" s="497">
        <v>0</v>
      </c>
      <c r="K45" s="497">
        <v>0</v>
      </c>
      <c r="L45" s="497">
        <v>2</v>
      </c>
      <c r="M45" s="497">
        <v>2</v>
      </c>
      <c r="N45" s="512">
        <v>3</v>
      </c>
      <c r="O45" s="517">
        <f t="shared" si="1"/>
        <v>21</v>
      </c>
    </row>
    <row r="46" spans="1:15" ht="13.5" customHeight="1">
      <c r="A46" s="774"/>
      <c r="B46" s="226" t="s">
        <v>51</v>
      </c>
      <c r="C46" s="629">
        <v>0</v>
      </c>
      <c r="D46" s="497">
        <v>0</v>
      </c>
      <c r="E46" s="497">
        <v>0</v>
      </c>
      <c r="F46" s="497">
        <v>0</v>
      </c>
      <c r="G46" s="497">
        <v>0</v>
      </c>
      <c r="H46" s="497">
        <v>0</v>
      </c>
      <c r="I46" s="497">
        <v>0</v>
      </c>
      <c r="J46" s="497">
        <v>0</v>
      </c>
      <c r="K46" s="497">
        <v>0</v>
      </c>
      <c r="L46" s="497">
        <v>1</v>
      </c>
      <c r="M46" s="497">
        <v>0</v>
      </c>
      <c r="N46" s="512">
        <v>0</v>
      </c>
      <c r="O46" s="517">
        <f t="shared" si="1"/>
        <v>1</v>
      </c>
    </row>
    <row r="47" spans="1:15" ht="13.5" customHeight="1">
      <c r="A47" s="130"/>
      <c r="B47" s="226" t="s">
        <v>79</v>
      </c>
      <c r="C47" s="629">
        <v>0</v>
      </c>
      <c r="D47" s="497">
        <v>0</v>
      </c>
      <c r="E47" s="497">
        <v>0</v>
      </c>
      <c r="F47" s="497">
        <v>0</v>
      </c>
      <c r="G47" s="497">
        <v>0</v>
      </c>
      <c r="H47" s="497">
        <v>0</v>
      </c>
      <c r="I47" s="497">
        <v>0</v>
      </c>
      <c r="J47" s="497">
        <v>0</v>
      </c>
      <c r="K47" s="497">
        <v>0</v>
      </c>
      <c r="L47" s="497">
        <v>0</v>
      </c>
      <c r="M47" s="497">
        <v>0</v>
      </c>
      <c r="N47" s="512">
        <v>0</v>
      </c>
      <c r="O47" s="517">
        <f t="shared" si="1"/>
        <v>0</v>
      </c>
    </row>
    <row r="48" spans="1:15" ht="13.5" customHeight="1" thickBot="1">
      <c r="A48" s="131"/>
      <c r="B48" s="227" t="s">
        <v>52</v>
      </c>
      <c r="C48" s="630">
        <v>0</v>
      </c>
      <c r="D48" s="500">
        <v>0</v>
      </c>
      <c r="E48" s="500">
        <v>0</v>
      </c>
      <c r="F48" s="500">
        <v>0</v>
      </c>
      <c r="G48" s="500">
        <v>0</v>
      </c>
      <c r="H48" s="500">
        <v>0</v>
      </c>
      <c r="I48" s="500">
        <v>0</v>
      </c>
      <c r="J48" s="500">
        <v>0</v>
      </c>
      <c r="K48" s="500">
        <v>0</v>
      </c>
      <c r="L48" s="500">
        <v>0</v>
      </c>
      <c r="M48" s="500">
        <v>0</v>
      </c>
      <c r="N48" s="513">
        <v>0</v>
      </c>
      <c r="O48" s="519">
        <f t="shared" si="1"/>
        <v>0</v>
      </c>
    </row>
    <row r="49" spans="1:15" ht="13.5" customHeight="1" thickTop="1">
      <c r="A49" s="773" t="s">
        <v>63</v>
      </c>
      <c r="B49" s="228" t="s">
        <v>49</v>
      </c>
      <c r="C49" s="634">
        <f>IF(C50="","",SUM(C50:C53))</f>
        <v>25</v>
      </c>
      <c r="D49" s="505">
        <f>IF(D50="","",SUM(D50:D53))</f>
        <v>8</v>
      </c>
      <c r="E49" s="495">
        <f aca="true" t="shared" si="10" ref="E49:L49">IF(E50="","",SUM(E50:E53))</f>
        <v>12</v>
      </c>
      <c r="F49" s="495">
        <f t="shared" si="10"/>
        <v>11</v>
      </c>
      <c r="G49" s="495">
        <f t="shared" si="10"/>
        <v>5</v>
      </c>
      <c r="H49" s="495">
        <f t="shared" si="10"/>
        <v>8</v>
      </c>
      <c r="I49" s="495">
        <f t="shared" si="10"/>
        <v>45</v>
      </c>
      <c r="J49" s="495">
        <f t="shared" si="10"/>
        <v>21</v>
      </c>
      <c r="K49" s="495">
        <f t="shared" si="10"/>
        <v>12</v>
      </c>
      <c r="L49" s="495">
        <f t="shared" si="10"/>
        <v>12</v>
      </c>
      <c r="M49" s="495">
        <v>4</v>
      </c>
      <c r="N49" s="495">
        <v>24</v>
      </c>
      <c r="O49" s="520">
        <f t="shared" si="1"/>
        <v>187</v>
      </c>
    </row>
    <row r="50" spans="1:15" ht="13.5" customHeight="1">
      <c r="A50" s="773"/>
      <c r="B50" s="226" t="s">
        <v>50</v>
      </c>
      <c r="C50" s="629">
        <v>15</v>
      </c>
      <c r="D50" s="497">
        <v>8</v>
      </c>
      <c r="E50" s="497">
        <v>10</v>
      </c>
      <c r="F50" s="497">
        <v>11</v>
      </c>
      <c r="G50" s="497">
        <v>4</v>
      </c>
      <c r="H50" s="497">
        <v>8</v>
      </c>
      <c r="I50" s="497">
        <v>12</v>
      </c>
      <c r="J50" s="497">
        <v>16</v>
      </c>
      <c r="K50" s="497">
        <v>8</v>
      </c>
      <c r="L50" s="497">
        <v>2</v>
      </c>
      <c r="M50" s="497">
        <v>4</v>
      </c>
      <c r="N50" s="512">
        <v>8</v>
      </c>
      <c r="O50" s="517">
        <f t="shared" si="1"/>
        <v>106</v>
      </c>
    </row>
    <row r="51" spans="1:15" ht="13.5" customHeight="1">
      <c r="A51" s="773"/>
      <c r="B51" s="226" t="s">
        <v>51</v>
      </c>
      <c r="C51" s="629">
        <v>6</v>
      </c>
      <c r="D51" s="497">
        <v>0</v>
      </c>
      <c r="E51" s="497">
        <v>0</v>
      </c>
      <c r="F51" s="497">
        <v>0</v>
      </c>
      <c r="G51" s="497">
        <v>0</v>
      </c>
      <c r="H51" s="497">
        <v>0</v>
      </c>
      <c r="I51" s="497">
        <v>27</v>
      </c>
      <c r="J51" s="497">
        <v>4</v>
      </c>
      <c r="K51" s="497">
        <v>0</v>
      </c>
      <c r="L51" s="497">
        <v>10</v>
      </c>
      <c r="M51" s="497">
        <v>0</v>
      </c>
      <c r="N51" s="512">
        <v>16</v>
      </c>
      <c r="O51" s="517">
        <f t="shared" si="1"/>
        <v>63</v>
      </c>
    </row>
    <row r="52" spans="1:15" ht="13.5" customHeight="1">
      <c r="A52" s="130"/>
      <c r="B52" s="226" t="s">
        <v>79</v>
      </c>
      <c r="C52" s="483">
        <v>0</v>
      </c>
      <c r="D52" s="497">
        <v>0</v>
      </c>
      <c r="E52" s="497">
        <v>0</v>
      </c>
      <c r="F52" s="497">
        <v>0</v>
      </c>
      <c r="G52" s="497">
        <v>0</v>
      </c>
      <c r="H52" s="497">
        <v>0</v>
      </c>
      <c r="I52" s="497">
        <v>0</v>
      </c>
      <c r="J52" s="497">
        <v>0</v>
      </c>
      <c r="K52" s="497">
        <v>0</v>
      </c>
      <c r="L52" s="497">
        <v>0</v>
      </c>
      <c r="M52" s="497">
        <v>0</v>
      </c>
      <c r="N52" s="512">
        <v>0</v>
      </c>
      <c r="O52" s="517">
        <f t="shared" si="1"/>
        <v>0</v>
      </c>
    </row>
    <row r="53" spans="1:15" ht="13.5" customHeight="1" thickBot="1">
      <c r="A53" s="130"/>
      <c r="B53" s="230" t="s">
        <v>52</v>
      </c>
      <c r="C53" s="486">
        <v>4</v>
      </c>
      <c r="D53" s="500">
        <v>0</v>
      </c>
      <c r="E53" s="500">
        <v>2</v>
      </c>
      <c r="F53" s="500">
        <v>0</v>
      </c>
      <c r="G53" s="500">
        <v>1</v>
      </c>
      <c r="H53" s="500">
        <v>0</v>
      </c>
      <c r="I53" s="500">
        <v>6</v>
      </c>
      <c r="J53" s="500">
        <v>1</v>
      </c>
      <c r="K53" s="500">
        <v>4</v>
      </c>
      <c r="L53" s="500">
        <v>0</v>
      </c>
      <c r="M53" s="500">
        <v>0</v>
      </c>
      <c r="N53" s="513">
        <v>0</v>
      </c>
      <c r="O53" s="519">
        <f t="shared" si="1"/>
        <v>18</v>
      </c>
    </row>
    <row r="54" spans="1:15" ht="13.5" customHeight="1" thickTop="1">
      <c r="A54" s="772" t="s">
        <v>47</v>
      </c>
      <c r="B54" s="225" t="s">
        <v>49</v>
      </c>
      <c r="C54" s="494">
        <f>IF(C4="","",C49+C44+C39+C34+C29+C24+C19+C14+C9+C4)</f>
        <v>266</v>
      </c>
      <c r="D54" s="495">
        <f>IF(D4="","",D49+D44+D39+D34+D29+D24+D19+D14+D9+D4)</f>
        <v>264</v>
      </c>
      <c r="E54" s="495">
        <f aca="true" t="shared" si="11" ref="E54:N54">IF(E4="","",E49+E44+E39+E34+E29+E24+E19+E14+E9+E4)</f>
        <v>304</v>
      </c>
      <c r="F54" s="495">
        <f t="shared" si="11"/>
        <v>282</v>
      </c>
      <c r="G54" s="495">
        <f>IF(G4="","",G49+G44+G39+G34+G29+G24+G19+G14+G9+G4)</f>
        <v>215</v>
      </c>
      <c r="H54" s="495">
        <f t="shared" si="11"/>
        <v>205</v>
      </c>
      <c r="I54" s="495">
        <f t="shared" si="11"/>
        <v>353</v>
      </c>
      <c r="J54" s="495">
        <f t="shared" si="11"/>
        <v>211</v>
      </c>
      <c r="K54" s="495">
        <f>IF(K4="","",K49+K44+K39+K34+K29+K24+K19+K14+K9+K4)</f>
        <v>246</v>
      </c>
      <c r="L54" s="495">
        <f>IF(L4="","",L49+L44+L39+L34+L29+L24+L19+L14+L9+L4)</f>
        <v>233</v>
      </c>
      <c r="M54" s="495">
        <f>IF(M4="","",M49+M44+M39+M34+M29+M24+M19+M14+M9+M4)</f>
        <v>219</v>
      </c>
      <c r="N54" s="511">
        <f t="shared" si="11"/>
        <v>260</v>
      </c>
      <c r="O54" s="520">
        <f t="shared" si="1"/>
        <v>3058</v>
      </c>
    </row>
    <row r="55" spans="1:15" ht="13.5" customHeight="1">
      <c r="A55" s="773"/>
      <c r="B55" s="226" t="s">
        <v>50</v>
      </c>
      <c r="C55" s="503">
        <f aca="true" t="shared" si="12" ref="C55:D58">IF(C5="","",C50+C45+C40+C35+C30+C25+C20+C15+C10+C5)</f>
        <v>176</v>
      </c>
      <c r="D55" s="505">
        <f t="shared" si="12"/>
        <v>151</v>
      </c>
      <c r="E55" s="505">
        <f aca="true" t="shared" si="13" ref="E55:N55">IF(E5="","",E50+E45+E40+E35+E30+E25+E20+E15+E10+E5)</f>
        <v>159</v>
      </c>
      <c r="F55" s="505">
        <f t="shared" si="13"/>
        <v>164</v>
      </c>
      <c r="G55" s="505">
        <f>IF(G5="","",G50+G45+G40+G35+G30+G25+G20+G15+G10+G5)</f>
        <v>132</v>
      </c>
      <c r="H55" s="505">
        <f t="shared" si="13"/>
        <v>134</v>
      </c>
      <c r="I55" s="505">
        <f t="shared" si="13"/>
        <v>147</v>
      </c>
      <c r="J55" s="505">
        <f t="shared" si="13"/>
        <v>141</v>
      </c>
      <c r="K55" s="505">
        <f t="shared" si="13"/>
        <v>123</v>
      </c>
      <c r="L55" s="505">
        <f t="shared" si="13"/>
        <v>104</v>
      </c>
      <c r="M55" s="505">
        <f>IF(M5="","",M50+M45+M40+M35+M30+M25+M20+M15+M10+M5)</f>
        <v>117</v>
      </c>
      <c r="N55" s="514">
        <f t="shared" si="13"/>
        <v>132</v>
      </c>
      <c r="O55" s="517">
        <f t="shared" si="1"/>
        <v>1680</v>
      </c>
    </row>
    <row r="56" spans="1:15" ht="13.5" customHeight="1">
      <c r="A56" s="773"/>
      <c r="B56" s="226" t="s">
        <v>51</v>
      </c>
      <c r="C56" s="503">
        <f t="shared" si="12"/>
        <v>44</v>
      </c>
      <c r="D56" s="505">
        <f t="shared" si="12"/>
        <v>71</v>
      </c>
      <c r="E56" s="505">
        <f aca="true" t="shared" si="14" ref="E56:N56">IF(E6="","",E51+E46+E41+E36+E31+E26+E21+E16+E11+E6)</f>
        <v>99</v>
      </c>
      <c r="F56" s="505">
        <f t="shared" si="14"/>
        <v>60</v>
      </c>
      <c r="G56" s="505">
        <f>IF(G6="","",G51+G46+G41+G36+G31+G26+G21+G16+G11+G6)</f>
        <v>44</v>
      </c>
      <c r="H56" s="505">
        <f t="shared" si="14"/>
        <v>57</v>
      </c>
      <c r="I56" s="505">
        <f t="shared" si="14"/>
        <v>147</v>
      </c>
      <c r="J56" s="505">
        <f t="shared" si="14"/>
        <v>46</v>
      </c>
      <c r="K56" s="505">
        <f t="shared" si="14"/>
        <v>76</v>
      </c>
      <c r="L56" s="505">
        <f t="shared" si="14"/>
        <v>75</v>
      </c>
      <c r="M56" s="505">
        <f>IF(M6="","",M51+M46+M41+M36+M31+M26+M21+M16+M11+M6)</f>
        <v>70</v>
      </c>
      <c r="N56" s="514">
        <f t="shared" si="14"/>
        <v>61</v>
      </c>
      <c r="O56" s="517">
        <f t="shared" si="1"/>
        <v>850</v>
      </c>
    </row>
    <row r="57" spans="1:15" ht="13.5" customHeight="1">
      <c r="A57" s="130"/>
      <c r="B57" s="226" t="s">
        <v>79</v>
      </c>
      <c r="C57" s="503">
        <f t="shared" si="12"/>
        <v>0</v>
      </c>
      <c r="D57" s="505">
        <f t="shared" si="12"/>
        <v>1</v>
      </c>
      <c r="E57" s="505">
        <f aca="true" t="shared" si="15" ref="E57:N57">IF(E7="","",E52+E47+E42+E37+E32+E27+E22+E17+E12+E7)</f>
        <v>6</v>
      </c>
      <c r="F57" s="505">
        <f t="shared" si="15"/>
        <v>0</v>
      </c>
      <c r="G57" s="505">
        <f>IF(G7="","",G52+G47+G42+G37+G32+G27+G22+G17+G12+G7)</f>
        <v>0</v>
      </c>
      <c r="H57" s="505">
        <f t="shared" si="15"/>
        <v>0</v>
      </c>
      <c r="I57" s="505">
        <f t="shared" si="15"/>
        <v>0</v>
      </c>
      <c r="J57" s="505">
        <f t="shared" si="15"/>
        <v>0</v>
      </c>
      <c r="K57" s="505">
        <f t="shared" si="15"/>
        <v>0</v>
      </c>
      <c r="L57" s="505">
        <f t="shared" si="15"/>
        <v>0</v>
      </c>
      <c r="M57" s="505">
        <f>IF(M7="","",M52+M47+M42+M37+M32+M27+M22+M17+M12+M7)</f>
        <v>0</v>
      </c>
      <c r="N57" s="514">
        <f t="shared" si="15"/>
        <v>0</v>
      </c>
      <c r="O57" s="517">
        <f t="shared" si="1"/>
        <v>7</v>
      </c>
    </row>
    <row r="58" spans="1:15" ht="13.5" customHeight="1" thickBot="1">
      <c r="A58" s="132"/>
      <c r="B58" s="232" t="s">
        <v>52</v>
      </c>
      <c r="C58" s="507">
        <f t="shared" si="12"/>
        <v>46</v>
      </c>
      <c r="D58" s="508">
        <f t="shared" si="12"/>
        <v>41</v>
      </c>
      <c r="E58" s="508">
        <f aca="true" t="shared" si="16" ref="E58:N58">IF(E8="","",E53+E48+E43+E38+E33+E28+E23+E18+E13+E8)</f>
        <v>40</v>
      </c>
      <c r="F58" s="508">
        <f t="shared" si="16"/>
        <v>58</v>
      </c>
      <c r="G58" s="508">
        <f>IF(G8="","",G53+G48+G43+G38+G33+G28+G23+G18+G13+G8)</f>
        <v>39</v>
      </c>
      <c r="H58" s="508">
        <f t="shared" si="16"/>
        <v>14</v>
      </c>
      <c r="I58" s="508">
        <f t="shared" si="16"/>
        <v>59</v>
      </c>
      <c r="J58" s="508">
        <f t="shared" si="16"/>
        <v>24</v>
      </c>
      <c r="K58" s="508">
        <f t="shared" si="16"/>
        <v>47</v>
      </c>
      <c r="L58" s="508">
        <f t="shared" si="16"/>
        <v>54</v>
      </c>
      <c r="M58" s="508">
        <f>IF(M8="","",M53+M48+M43+M38+M33+M28+M23+M18+M13+M8)</f>
        <v>32</v>
      </c>
      <c r="N58" s="515">
        <f t="shared" si="16"/>
        <v>67</v>
      </c>
      <c r="O58" s="521">
        <f t="shared" si="1"/>
        <v>521</v>
      </c>
    </row>
    <row r="59" spans="1:15" ht="13.5" customHeight="1">
      <c r="A59" s="582"/>
      <c r="B59" s="177"/>
      <c r="C59" s="177"/>
      <c r="D59" s="177"/>
      <c r="E59" s="177"/>
      <c r="F59" s="177"/>
      <c r="G59" s="177"/>
      <c r="H59" s="177"/>
      <c r="I59" s="177"/>
      <c r="J59" s="177"/>
      <c r="K59" s="177"/>
      <c r="L59" s="233"/>
      <c r="M59" s="233"/>
      <c r="N59" s="233"/>
      <c r="O59" s="587" t="s">
        <v>161</v>
      </c>
    </row>
    <row r="60" spans="1:15" ht="13.5">
      <c r="A60" s="224"/>
      <c r="B60" s="177"/>
      <c r="C60" s="177"/>
      <c r="D60" s="177"/>
      <c r="E60" s="177"/>
      <c r="F60" s="177"/>
      <c r="G60" s="177"/>
      <c r="H60" s="177"/>
      <c r="I60" s="177"/>
      <c r="J60" s="177"/>
      <c r="K60" s="177"/>
      <c r="L60" s="177"/>
      <c r="M60" s="177"/>
      <c r="N60" s="177"/>
      <c r="O60" s="177"/>
    </row>
    <row r="61" spans="1:15" ht="13.5">
      <c r="A61" s="224"/>
      <c r="B61" s="177"/>
      <c r="C61" s="177"/>
      <c r="D61" s="177"/>
      <c r="E61" s="177"/>
      <c r="F61" s="177"/>
      <c r="G61" s="177"/>
      <c r="H61" s="177"/>
      <c r="I61" s="177"/>
      <c r="J61" s="177"/>
      <c r="K61" s="177"/>
      <c r="L61" s="177"/>
      <c r="M61" s="177"/>
      <c r="N61" s="177"/>
      <c r="O61" s="177"/>
    </row>
    <row r="62" spans="1:15" ht="13.5">
      <c r="A62" s="224"/>
      <c r="B62" s="177"/>
      <c r="C62" s="177"/>
      <c r="D62" s="177"/>
      <c r="E62" s="177"/>
      <c r="F62" s="177"/>
      <c r="G62" s="177"/>
      <c r="H62" s="177"/>
      <c r="I62" s="177"/>
      <c r="J62" s="177"/>
      <c r="K62" s="177"/>
      <c r="L62" s="177"/>
      <c r="M62" s="177"/>
      <c r="N62" s="177"/>
      <c r="O62" s="177"/>
    </row>
    <row r="63" spans="1:15" ht="13.5">
      <c r="A63" s="224"/>
      <c r="B63" s="177"/>
      <c r="C63" s="177"/>
      <c r="D63" s="177"/>
      <c r="E63" s="177"/>
      <c r="F63" s="177"/>
      <c r="G63" s="177"/>
      <c r="H63" s="177"/>
      <c r="I63" s="177"/>
      <c r="J63" s="177"/>
      <c r="K63" s="177"/>
      <c r="L63" s="177"/>
      <c r="M63" s="177"/>
      <c r="N63" s="177"/>
      <c r="O63" s="177"/>
    </row>
    <row r="64" spans="1:15" ht="13.5">
      <c r="A64" s="224"/>
      <c r="B64" s="177"/>
      <c r="C64" s="177"/>
      <c r="D64" s="177"/>
      <c r="E64" s="177"/>
      <c r="F64" s="177"/>
      <c r="G64" s="177"/>
      <c r="H64" s="177"/>
      <c r="I64" s="177"/>
      <c r="J64" s="177"/>
      <c r="K64" s="177"/>
      <c r="L64" s="177"/>
      <c r="M64" s="177"/>
      <c r="N64" s="177"/>
      <c r="O64" s="177"/>
    </row>
    <row r="65" spans="1:15" ht="13.5">
      <c r="A65" s="224"/>
      <c r="B65" s="224"/>
      <c r="C65" s="224"/>
      <c r="D65" s="224"/>
      <c r="E65" s="224"/>
      <c r="F65" s="224"/>
      <c r="G65" s="224"/>
      <c r="H65" s="224"/>
      <c r="I65" s="224"/>
      <c r="J65" s="224"/>
      <c r="K65" s="224"/>
      <c r="L65" s="224"/>
      <c r="M65" s="224"/>
      <c r="N65" s="224"/>
      <c r="O65" s="224"/>
    </row>
    <row r="66" spans="1:15" ht="13.5">
      <c r="A66" s="224"/>
      <c r="B66" s="224"/>
      <c r="C66" s="224"/>
      <c r="D66" s="224"/>
      <c r="E66" s="224"/>
      <c r="F66" s="224"/>
      <c r="G66" s="224"/>
      <c r="H66" s="224"/>
      <c r="I66" s="224"/>
      <c r="J66" s="224"/>
      <c r="K66" s="224"/>
      <c r="L66" s="224"/>
      <c r="M66" s="224"/>
      <c r="N66" s="224"/>
      <c r="O66" s="224"/>
    </row>
    <row r="67" spans="1:15" ht="13.5">
      <c r="A67" s="224"/>
      <c r="B67" s="224"/>
      <c r="C67" s="224"/>
      <c r="D67" s="224"/>
      <c r="E67" s="224"/>
      <c r="F67" s="224"/>
      <c r="G67" s="224"/>
      <c r="H67" s="224"/>
      <c r="I67" s="224"/>
      <c r="J67" s="224"/>
      <c r="K67" s="224"/>
      <c r="L67" s="224"/>
      <c r="M67" s="224"/>
      <c r="N67" s="224"/>
      <c r="O67" s="224"/>
    </row>
    <row r="68" spans="1:15" ht="13.5">
      <c r="A68" s="224"/>
      <c r="B68" s="224"/>
      <c r="C68" s="224"/>
      <c r="D68" s="224"/>
      <c r="E68" s="224"/>
      <c r="F68" s="224"/>
      <c r="G68" s="224"/>
      <c r="H68" s="224"/>
      <c r="I68" s="224"/>
      <c r="J68" s="224"/>
      <c r="K68" s="224"/>
      <c r="L68" s="224"/>
      <c r="M68" s="224"/>
      <c r="N68" s="224"/>
      <c r="O68" s="224"/>
    </row>
    <row r="69" spans="1:15" ht="13.5">
      <c r="A69" s="224"/>
      <c r="B69" s="224"/>
      <c r="C69" s="224"/>
      <c r="D69" s="224"/>
      <c r="E69" s="224"/>
      <c r="F69" s="224"/>
      <c r="G69" s="224"/>
      <c r="H69" s="224"/>
      <c r="I69" s="224"/>
      <c r="J69" s="224"/>
      <c r="K69" s="224"/>
      <c r="L69" s="224"/>
      <c r="M69" s="224"/>
      <c r="N69" s="224"/>
      <c r="O69" s="224"/>
    </row>
    <row r="70" spans="1:15" ht="13.5">
      <c r="A70" s="224"/>
      <c r="B70" s="224"/>
      <c r="C70" s="224"/>
      <c r="D70" s="224"/>
      <c r="E70" s="224"/>
      <c r="F70" s="224"/>
      <c r="G70" s="224"/>
      <c r="H70" s="224"/>
      <c r="I70" s="224"/>
      <c r="J70" s="224"/>
      <c r="K70" s="224"/>
      <c r="L70" s="224"/>
      <c r="M70" s="224"/>
      <c r="N70" s="224"/>
      <c r="O70" s="224"/>
    </row>
    <row r="71" spans="1:15" ht="13.5">
      <c r="A71" s="224"/>
      <c r="B71" s="224"/>
      <c r="C71" s="224"/>
      <c r="D71" s="224"/>
      <c r="E71" s="224"/>
      <c r="F71" s="224"/>
      <c r="G71" s="224"/>
      <c r="H71" s="224"/>
      <c r="I71" s="224"/>
      <c r="J71" s="224"/>
      <c r="K71" s="224"/>
      <c r="L71" s="224"/>
      <c r="M71" s="224"/>
      <c r="N71" s="224"/>
      <c r="O71" s="224"/>
    </row>
    <row r="72" spans="1:15" ht="13.5">
      <c r="A72" s="224"/>
      <c r="B72" s="224"/>
      <c r="C72" s="224"/>
      <c r="D72" s="224"/>
      <c r="E72" s="224"/>
      <c r="F72" s="224"/>
      <c r="G72" s="224"/>
      <c r="H72" s="224"/>
      <c r="I72" s="224"/>
      <c r="J72" s="224"/>
      <c r="K72" s="224"/>
      <c r="L72" s="224"/>
      <c r="M72" s="224"/>
      <c r="N72" s="224"/>
      <c r="O72" s="224"/>
    </row>
    <row r="73" spans="1:15" ht="13.5">
      <c r="A73" s="224"/>
      <c r="B73" s="224"/>
      <c r="C73" s="224"/>
      <c r="D73" s="224"/>
      <c r="E73" s="224"/>
      <c r="F73" s="224"/>
      <c r="G73" s="224"/>
      <c r="H73" s="224"/>
      <c r="I73" s="224"/>
      <c r="J73" s="224"/>
      <c r="K73" s="224"/>
      <c r="L73" s="224"/>
      <c r="M73" s="224"/>
      <c r="N73" s="224"/>
      <c r="O73" s="224"/>
    </row>
    <row r="74" spans="1:15" ht="13.5">
      <c r="A74" s="224"/>
      <c r="B74" s="224"/>
      <c r="C74" s="224"/>
      <c r="D74" s="224"/>
      <c r="E74" s="224"/>
      <c r="F74" s="224"/>
      <c r="G74" s="224"/>
      <c r="H74" s="224"/>
      <c r="I74" s="224"/>
      <c r="J74" s="224"/>
      <c r="K74" s="224"/>
      <c r="L74" s="224"/>
      <c r="M74" s="224"/>
      <c r="N74" s="224"/>
      <c r="O74" s="224"/>
    </row>
    <row r="75" spans="1:15" ht="13.5">
      <c r="A75" s="224"/>
      <c r="B75" s="224"/>
      <c r="C75" s="224"/>
      <c r="D75" s="224"/>
      <c r="E75" s="224"/>
      <c r="F75" s="224"/>
      <c r="G75" s="224"/>
      <c r="H75" s="224"/>
      <c r="I75" s="224"/>
      <c r="J75" s="224"/>
      <c r="K75" s="224"/>
      <c r="L75" s="224"/>
      <c r="M75" s="224"/>
      <c r="N75" s="224"/>
      <c r="O75" s="224"/>
    </row>
    <row r="76" spans="1:15" ht="13.5">
      <c r="A76" s="224"/>
      <c r="B76" s="224"/>
      <c r="C76" s="224"/>
      <c r="D76" s="224"/>
      <c r="E76" s="224"/>
      <c r="F76" s="224"/>
      <c r="G76" s="224"/>
      <c r="H76" s="224"/>
      <c r="I76" s="224"/>
      <c r="J76" s="224"/>
      <c r="K76" s="224"/>
      <c r="L76" s="224"/>
      <c r="M76" s="224"/>
      <c r="N76" s="224"/>
      <c r="O76" s="224"/>
    </row>
    <row r="77" spans="1:15" ht="13.5">
      <c r="A77" s="224"/>
      <c r="B77" s="224"/>
      <c r="C77" s="224"/>
      <c r="D77" s="224"/>
      <c r="E77" s="224"/>
      <c r="F77" s="224"/>
      <c r="G77" s="224"/>
      <c r="H77" s="224"/>
      <c r="I77" s="224"/>
      <c r="J77" s="224"/>
      <c r="K77" s="224"/>
      <c r="L77" s="224"/>
      <c r="M77" s="224"/>
      <c r="N77" s="224"/>
      <c r="O77" s="224"/>
    </row>
    <row r="78" spans="1:15" ht="13.5">
      <c r="A78" s="224"/>
      <c r="B78" s="224"/>
      <c r="C78" s="224"/>
      <c r="D78" s="224"/>
      <c r="E78" s="224"/>
      <c r="F78" s="224"/>
      <c r="G78" s="224"/>
      <c r="H78" s="224"/>
      <c r="I78" s="224"/>
      <c r="J78" s="224"/>
      <c r="K78" s="224"/>
      <c r="L78" s="224"/>
      <c r="M78" s="224"/>
      <c r="N78" s="224"/>
      <c r="O78" s="224"/>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5" activePane="bottomRight" state="frozen"/>
      <selection pane="topLeft" activeCell="N13" sqref="N13"/>
      <selection pane="topRight" activeCell="N13" sqref="N13"/>
      <selection pane="bottomLeft" activeCell="N13" sqref="N13"/>
      <selection pane="bottomRight" activeCell="M34" sqref="M34:M38"/>
    </sheetView>
  </sheetViews>
  <sheetFormatPr defaultColWidth="9.00390625" defaultRowHeight="13.5"/>
  <cols>
    <col min="1" max="1" width="10.75390625" style="168" customWidth="1"/>
    <col min="2" max="16384" width="9.00390625" style="168" customWidth="1"/>
  </cols>
  <sheetData>
    <row r="1" spans="1:15" ht="17.25">
      <c r="A1" s="591"/>
      <c r="B1" s="234"/>
      <c r="C1" s="133"/>
      <c r="D1" s="133"/>
      <c r="E1" s="133"/>
      <c r="F1" s="56" t="s">
        <v>98</v>
      </c>
      <c r="G1" s="56"/>
      <c r="H1" s="56"/>
      <c r="I1" s="177"/>
      <c r="J1" s="56" t="s">
        <v>213</v>
      </c>
      <c r="K1" s="56"/>
      <c r="L1" s="177"/>
      <c r="M1" s="177"/>
      <c r="N1" s="177"/>
      <c r="O1" s="177"/>
    </row>
    <row r="2" spans="1:15" ht="13.5">
      <c r="A2" s="235"/>
      <c r="B2" s="235"/>
      <c r="C2" s="235"/>
      <c r="D2" s="235"/>
      <c r="E2" s="235"/>
      <c r="F2" s="235"/>
      <c r="G2" s="235"/>
      <c r="H2" s="235"/>
      <c r="I2" s="235"/>
      <c r="J2" s="235"/>
      <c r="K2" s="235"/>
      <c r="L2" s="235"/>
      <c r="M2" s="235"/>
      <c r="N2" s="235"/>
      <c r="O2" s="235"/>
    </row>
    <row r="3" spans="1:15" ht="14.25" thickBot="1">
      <c r="A3" s="235"/>
      <c r="B3" s="236"/>
      <c r="C3" s="177"/>
      <c r="D3" s="177"/>
      <c r="E3" s="177"/>
      <c r="F3" s="177" t="s">
        <v>122</v>
      </c>
      <c r="G3" s="177"/>
      <c r="H3" s="177"/>
      <c r="I3" s="177"/>
      <c r="J3" s="177"/>
      <c r="K3" s="177"/>
      <c r="L3" s="177"/>
      <c r="M3" s="177"/>
      <c r="N3" s="177" t="s">
        <v>123</v>
      </c>
      <c r="O3" s="710" t="s">
        <v>0</v>
      </c>
    </row>
    <row r="4" spans="1:15" ht="14.25" thickBot="1">
      <c r="A4" s="160"/>
      <c r="B4" s="161"/>
      <c r="C4" s="134" t="s">
        <v>1</v>
      </c>
      <c r="D4" s="135" t="s">
        <v>2</v>
      </c>
      <c r="E4" s="135" t="s">
        <v>3</v>
      </c>
      <c r="F4" s="135" t="s">
        <v>99</v>
      </c>
      <c r="G4" s="135" t="s">
        <v>5</v>
      </c>
      <c r="H4" s="135" t="s">
        <v>6</v>
      </c>
      <c r="I4" s="135" t="s">
        <v>7</v>
      </c>
      <c r="J4" s="135" t="s">
        <v>100</v>
      </c>
      <c r="K4" s="135" t="s">
        <v>9</v>
      </c>
      <c r="L4" s="135" t="s">
        <v>10</v>
      </c>
      <c r="M4" s="136" t="s">
        <v>11</v>
      </c>
      <c r="N4" s="136" t="s">
        <v>12</v>
      </c>
      <c r="O4" s="140" t="s">
        <v>13</v>
      </c>
    </row>
    <row r="5" spans="1:15" ht="15" thickTop="1">
      <c r="A5" s="137"/>
      <c r="B5" s="237" t="s">
        <v>124</v>
      </c>
      <c r="C5" s="495">
        <f>IF(C6="","",SUM(C6:C9))</f>
        <v>1551</v>
      </c>
      <c r="D5" s="495">
        <f aca="true" t="shared" si="0" ref="D5:K5">IF(D6="","",SUM(D6:D9))</f>
        <v>1430</v>
      </c>
      <c r="E5" s="511">
        <f t="shared" si="0"/>
        <v>1973</v>
      </c>
      <c r="F5" s="511">
        <f>IF(F6="","",SUM(F6:F9))</f>
        <v>1698</v>
      </c>
      <c r="G5" s="511">
        <f>IF(G6="","",SUM(G6:G9))</f>
        <v>1467</v>
      </c>
      <c r="H5" s="511">
        <f>IF(H6="","",SUM(H6:H9))</f>
        <v>1403</v>
      </c>
      <c r="I5" s="495">
        <f t="shared" si="0"/>
        <v>1642</v>
      </c>
      <c r="J5" s="495">
        <f t="shared" si="0"/>
        <v>1307</v>
      </c>
      <c r="K5" s="495">
        <f t="shared" si="0"/>
        <v>1343</v>
      </c>
      <c r="L5" s="495">
        <f>IF(L6="","",SUM(L6:L9))</f>
        <v>1173</v>
      </c>
      <c r="M5" s="495">
        <v>1309</v>
      </c>
      <c r="N5" s="495">
        <v>1469</v>
      </c>
      <c r="O5" s="523">
        <f>IF(SUM(C5:N5)="","",SUM(C5:N5))</f>
        <v>17765</v>
      </c>
    </row>
    <row r="6" spans="1:15" ht="14.25">
      <c r="A6" s="138"/>
      <c r="B6" s="238" t="s">
        <v>65</v>
      </c>
      <c r="C6" s="497">
        <f>IF(C10="","",SUM(C11,C17,C23,C29,C35))</f>
        <v>766</v>
      </c>
      <c r="D6" s="497">
        <f aca="true" t="shared" si="1" ref="D6:K6">IF(D10="","",SUM(D11,D17,D23,D29,D35))</f>
        <v>826</v>
      </c>
      <c r="E6" s="497">
        <f>IF(E10="","",SUM(E11,E17,E23,E29,E35))</f>
        <v>956</v>
      </c>
      <c r="F6" s="497">
        <f>IF(F10="","",SUM(F11,F17,F23,F29,F35))</f>
        <v>823</v>
      </c>
      <c r="G6" s="512">
        <f>IF(G10="","",SUM(G11,G17,G23,G29,G35))</f>
        <v>780</v>
      </c>
      <c r="H6" s="512">
        <f>IF(H10="","",SUM(H11,H17,H23,H29,H35))</f>
        <v>787</v>
      </c>
      <c r="I6" s="497">
        <f t="shared" si="1"/>
        <v>815</v>
      </c>
      <c r="J6" s="497">
        <f t="shared" si="1"/>
        <v>728</v>
      </c>
      <c r="K6" s="497">
        <f t="shared" si="1"/>
        <v>695</v>
      </c>
      <c r="L6" s="497">
        <f>IF(L10="","",SUM(L11,L17,L23,L29,L35))</f>
        <v>589</v>
      </c>
      <c r="M6" s="497">
        <v>635</v>
      </c>
      <c r="N6" s="497">
        <v>749</v>
      </c>
      <c r="O6" s="524">
        <f aca="true" t="shared" si="2" ref="O6:O26">IF(SUM(C6:N6)="","",SUM(C6:N6))</f>
        <v>9149</v>
      </c>
    </row>
    <row r="7" spans="1:15" ht="14.25">
      <c r="A7" s="139" t="s">
        <v>101</v>
      </c>
      <c r="B7" s="238" t="s">
        <v>66</v>
      </c>
      <c r="C7" s="497">
        <f>IF(C10="","",SUM(C12,C18,C24,C30,C36))</f>
        <v>430</v>
      </c>
      <c r="D7" s="497">
        <f aca="true" t="shared" si="3" ref="D7:K7">IF(D10="","",SUM(D12,D18,D24,D30,D36))</f>
        <v>346</v>
      </c>
      <c r="E7" s="497">
        <f>IF(E10="","",SUM(E12,E18,E24,E30,E36))</f>
        <v>699</v>
      </c>
      <c r="F7" s="497">
        <f>IF(F10="","",SUM(F12,F18,F24,F30,F36))</f>
        <v>452</v>
      </c>
      <c r="G7" s="512">
        <f>IF(G10="","",SUM(G12,G18,G24,G30,G36))</f>
        <v>436</v>
      </c>
      <c r="H7" s="512">
        <f>IF(H10="","",SUM(H12,H18,H24,H30,H36))</f>
        <v>337</v>
      </c>
      <c r="I7" s="497">
        <f t="shared" si="3"/>
        <v>515</v>
      </c>
      <c r="J7" s="497">
        <f t="shared" si="3"/>
        <v>332</v>
      </c>
      <c r="K7" s="497">
        <f t="shared" si="3"/>
        <v>346</v>
      </c>
      <c r="L7" s="497">
        <f>IF(L10="","",SUM(L12,L18,L24,L30,L36))</f>
        <v>343</v>
      </c>
      <c r="M7" s="497">
        <v>466</v>
      </c>
      <c r="N7" s="497">
        <v>391</v>
      </c>
      <c r="O7" s="524">
        <f t="shared" si="2"/>
        <v>5093</v>
      </c>
    </row>
    <row r="8" spans="1:15" ht="13.5">
      <c r="A8" s="239"/>
      <c r="B8" s="238" t="s">
        <v>67</v>
      </c>
      <c r="C8" s="497">
        <f>IF(C10="","",SUM(C13,C19,C25,C31,C37))</f>
        <v>2</v>
      </c>
      <c r="D8" s="497">
        <f aca="true" t="shared" si="4" ref="D8:K8">IF(D10="","",SUM(D13,D19,D25,D31,D37))</f>
        <v>4</v>
      </c>
      <c r="E8" s="497">
        <f>IF(E10="","",SUM(E13,E19,E25,E31,E37))</f>
        <v>9</v>
      </c>
      <c r="F8" s="497">
        <f>IF(F10="","",SUM(F13,F19,F25,F31,F37))</f>
        <v>3</v>
      </c>
      <c r="G8" s="512">
        <f>IF(G10="","",SUM(G13,G19,G25,G31,G37))</f>
        <v>2</v>
      </c>
      <c r="H8" s="512">
        <f>IF(H10="","",SUM(H13,H19,H25,H31,H37))</f>
        <v>21</v>
      </c>
      <c r="I8" s="497">
        <f t="shared" si="4"/>
        <v>4</v>
      </c>
      <c r="J8" s="497">
        <f t="shared" si="4"/>
        <v>3</v>
      </c>
      <c r="K8" s="497">
        <f t="shared" si="4"/>
        <v>4</v>
      </c>
      <c r="L8" s="497">
        <f>IF(L10="","",SUM(L13,L19,L25,L31,L37))</f>
        <v>2</v>
      </c>
      <c r="M8" s="497">
        <v>0</v>
      </c>
      <c r="N8" s="497">
        <v>0</v>
      </c>
      <c r="O8" s="524">
        <f t="shared" si="2"/>
        <v>54</v>
      </c>
    </row>
    <row r="9" spans="1:15" ht="14.25" thickBot="1">
      <c r="A9" s="240"/>
      <c r="B9" s="241" t="s">
        <v>52</v>
      </c>
      <c r="C9" s="500">
        <f>IF(C10="","",SUM(C14,C20,C26,C32,C38))</f>
        <v>353</v>
      </c>
      <c r="D9" s="500">
        <f aca="true" t="shared" si="5" ref="D9:K9">IF(D10="","",SUM(D14,D20,D26,D32,D38))</f>
        <v>254</v>
      </c>
      <c r="E9" s="500">
        <f>IF(E10="","",SUM(E14,E20,E26,E32,E38))</f>
        <v>309</v>
      </c>
      <c r="F9" s="500">
        <f>IF(F10="","",SUM(F14,F20,F26,F32,F38))</f>
        <v>420</v>
      </c>
      <c r="G9" s="513">
        <f>IF(G10="","",SUM(G14,G20,G26,G32,G38))</f>
        <v>249</v>
      </c>
      <c r="H9" s="513">
        <f>IF(H10="","",SUM(H14,H20,H26,H32,H38))</f>
        <v>258</v>
      </c>
      <c r="I9" s="500">
        <f t="shared" si="5"/>
        <v>308</v>
      </c>
      <c r="J9" s="500">
        <f t="shared" si="5"/>
        <v>244</v>
      </c>
      <c r="K9" s="500">
        <f t="shared" si="5"/>
        <v>298</v>
      </c>
      <c r="L9" s="500">
        <f>IF(L10="","",SUM(L14,L20,L26,L32,L38))</f>
        <v>239</v>
      </c>
      <c r="M9" s="500">
        <v>208</v>
      </c>
      <c r="N9" s="500">
        <v>329</v>
      </c>
      <c r="O9" s="525">
        <f t="shared" si="2"/>
        <v>3469</v>
      </c>
    </row>
    <row r="10" spans="1:15" ht="14.25" customHeight="1" thickTop="1">
      <c r="A10" s="778" t="s">
        <v>195</v>
      </c>
      <c r="B10" s="242" t="s">
        <v>13</v>
      </c>
      <c r="C10" s="526">
        <f>IF(C11="","",SUM(C11:C14))</f>
        <v>1422</v>
      </c>
      <c r="D10" s="526">
        <f>IF(D11="","",SUM(D11:D14))</f>
        <v>1314</v>
      </c>
      <c r="E10" s="527">
        <f aca="true" t="shared" si="6" ref="E10:L10">IF(E11="","",SUM(E11:E14))</f>
        <v>1786</v>
      </c>
      <c r="F10" s="495">
        <f t="shared" si="6"/>
        <v>1547</v>
      </c>
      <c r="G10" s="495">
        <f t="shared" si="6"/>
        <v>1347</v>
      </c>
      <c r="H10" s="526">
        <f t="shared" si="6"/>
        <v>1299</v>
      </c>
      <c r="I10" s="526">
        <f t="shared" si="6"/>
        <v>1440</v>
      </c>
      <c r="J10" s="526">
        <f t="shared" si="6"/>
        <v>1186</v>
      </c>
      <c r="K10" s="526">
        <f t="shared" si="6"/>
        <v>1209</v>
      </c>
      <c r="L10" s="526">
        <f t="shared" si="6"/>
        <v>1073</v>
      </c>
      <c r="M10" s="526">
        <v>1234</v>
      </c>
      <c r="N10" s="526">
        <v>1314</v>
      </c>
      <c r="O10" s="523">
        <f>IF(SUM(C10:N10)="","",SUM(C10:N10))</f>
        <v>16171</v>
      </c>
    </row>
    <row r="11" spans="1:15" ht="13.5" customHeight="1">
      <c r="A11" s="779"/>
      <c r="B11" s="238" t="s">
        <v>65</v>
      </c>
      <c r="C11" s="528">
        <v>718</v>
      </c>
      <c r="D11" s="528">
        <v>768</v>
      </c>
      <c r="E11" s="529">
        <v>884</v>
      </c>
      <c r="F11" s="552">
        <v>753</v>
      </c>
      <c r="G11" s="528">
        <v>715</v>
      </c>
      <c r="H11" s="528">
        <v>731</v>
      </c>
      <c r="I11" s="528">
        <v>745</v>
      </c>
      <c r="J11" s="528">
        <v>661</v>
      </c>
      <c r="K11" s="528">
        <v>635</v>
      </c>
      <c r="L11" s="528">
        <v>532</v>
      </c>
      <c r="M11" s="528">
        <v>583</v>
      </c>
      <c r="N11" s="528">
        <v>679</v>
      </c>
      <c r="O11" s="524">
        <f t="shared" si="2"/>
        <v>8404</v>
      </c>
    </row>
    <row r="12" spans="1:15" ht="13.5" customHeight="1">
      <c r="A12" s="779"/>
      <c r="B12" s="238" t="s">
        <v>66</v>
      </c>
      <c r="C12" s="528">
        <v>414</v>
      </c>
      <c r="D12" s="528">
        <v>346</v>
      </c>
      <c r="E12" s="529">
        <v>617</v>
      </c>
      <c r="F12" s="552">
        <v>433</v>
      </c>
      <c r="G12" s="528">
        <v>410</v>
      </c>
      <c r="H12" s="528">
        <v>337</v>
      </c>
      <c r="I12" s="528">
        <v>470</v>
      </c>
      <c r="J12" s="528">
        <v>314</v>
      </c>
      <c r="K12" s="528">
        <v>298</v>
      </c>
      <c r="L12" s="528">
        <v>327</v>
      </c>
      <c r="M12" s="528">
        <v>458</v>
      </c>
      <c r="N12" s="528">
        <v>331</v>
      </c>
      <c r="O12" s="524">
        <f t="shared" si="2"/>
        <v>4755</v>
      </c>
    </row>
    <row r="13" spans="1:15" ht="13.5">
      <c r="A13" s="779"/>
      <c r="B13" s="238" t="s">
        <v>67</v>
      </c>
      <c r="C13" s="528">
        <v>2</v>
      </c>
      <c r="D13" s="528">
        <v>4</v>
      </c>
      <c r="E13" s="529">
        <v>9</v>
      </c>
      <c r="F13" s="552">
        <v>3</v>
      </c>
      <c r="G13" s="528">
        <v>2</v>
      </c>
      <c r="H13" s="528">
        <v>20</v>
      </c>
      <c r="I13" s="528">
        <v>3</v>
      </c>
      <c r="J13" s="528">
        <v>3</v>
      </c>
      <c r="K13" s="528">
        <v>4</v>
      </c>
      <c r="L13" s="528">
        <v>2</v>
      </c>
      <c r="M13" s="528">
        <v>0</v>
      </c>
      <c r="N13" s="528">
        <v>0</v>
      </c>
      <c r="O13" s="524">
        <f t="shared" si="2"/>
        <v>52</v>
      </c>
    </row>
    <row r="14" spans="1:15" ht="14.25" thickBot="1">
      <c r="A14" s="780"/>
      <c r="B14" s="243" t="s">
        <v>52</v>
      </c>
      <c r="C14" s="530">
        <v>288</v>
      </c>
      <c r="D14" s="530">
        <v>196</v>
      </c>
      <c r="E14" s="531">
        <v>276</v>
      </c>
      <c r="F14" s="553">
        <v>358</v>
      </c>
      <c r="G14" s="530">
        <v>220</v>
      </c>
      <c r="H14" s="530">
        <v>211</v>
      </c>
      <c r="I14" s="530">
        <v>222</v>
      </c>
      <c r="J14" s="530">
        <v>208</v>
      </c>
      <c r="K14" s="530">
        <v>272</v>
      </c>
      <c r="L14" s="530">
        <v>212</v>
      </c>
      <c r="M14" s="530">
        <v>193</v>
      </c>
      <c r="N14" s="626">
        <v>304</v>
      </c>
      <c r="O14" s="525">
        <f t="shared" si="2"/>
        <v>2960</v>
      </c>
    </row>
    <row r="15" spans="1:15" s="244" customFormat="1" ht="15.75" thickBot="1" thickTop="1">
      <c r="A15" s="785" t="s">
        <v>125</v>
      </c>
      <c r="B15" s="786"/>
      <c r="C15" s="532">
        <f>IF(C10="","",C10/C5)</f>
        <v>0.9168278529980658</v>
      </c>
      <c r="D15" s="532">
        <f>IF(D10="","",D10/D5)</f>
        <v>0.9188811188811189</v>
      </c>
      <c r="E15" s="533">
        <f aca="true" t="shared" si="7" ref="E15:K15">IF(E10="","",E10/E5)</f>
        <v>0.9052204764318297</v>
      </c>
      <c r="F15" s="533">
        <f t="shared" si="7"/>
        <v>0.9110718492343934</v>
      </c>
      <c r="G15" s="532">
        <f t="shared" si="7"/>
        <v>0.918200408997955</v>
      </c>
      <c r="H15" s="532">
        <f t="shared" si="7"/>
        <v>0.9258731290092659</v>
      </c>
      <c r="I15" s="532">
        <f t="shared" si="7"/>
        <v>0.876979293544458</v>
      </c>
      <c r="J15" s="532">
        <f t="shared" si="7"/>
        <v>0.9074215761285387</v>
      </c>
      <c r="K15" s="532">
        <f t="shared" si="7"/>
        <v>0.9002233804914371</v>
      </c>
      <c r="L15" s="532">
        <f>IF(L10="","",L10/L5)</f>
        <v>0.9147485080988917</v>
      </c>
      <c r="M15" s="532">
        <f>IF(M10="","",M10/M5)</f>
        <v>0.9427043544690603</v>
      </c>
      <c r="N15" s="532">
        <f>IF(N10="","",N10/N5)</f>
        <v>0.8944860449285228</v>
      </c>
      <c r="O15" s="534">
        <f>IF(O10="","",O10/O5)</f>
        <v>0.9102730087250211</v>
      </c>
    </row>
    <row r="16" spans="1:15" ht="14.25" thickTop="1">
      <c r="A16" s="781" t="s">
        <v>68</v>
      </c>
      <c r="B16" s="237" t="s">
        <v>13</v>
      </c>
      <c r="C16" s="535">
        <f>IF(C17="","",SUM(C17:C20))</f>
        <v>0</v>
      </c>
      <c r="D16" s="535">
        <f>IF(D17="","",SUM(D17:D20))</f>
        <v>0</v>
      </c>
      <c r="E16" s="536">
        <f aca="true" t="shared" si="8" ref="E16:L16">IF(E17="","",SUM(E17:E20))</f>
        <v>72</v>
      </c>
      <c r="F16" s="537">
        <f t="shared" si="8"/>
        <v>0</v>
      </c>
      <c r="G16" s="537">
        <f t="shared" si="8"/>
        <v>16</v>
      </c>
      <c r="H16" s="535">
        <f t="shared" si="8"/>
        <v>0</v>
      </c>
      <c r="I16" s="535">
        <f t="shared" si="8"/>
        <v>16</v>
      </c>
      <c r="J16" s="535">
        <f t="shared" si="8"/>
        <v>0</v>
      </c>
      <c r="K16" s="535">
        <f t="shared" si="8"/>
        <v>0</v>
      </c>
      <c r="L16" s="535">
        <f t="shared" si="8"/>
        <v>2</v>
      </c>
      <c r="M16" s="535">
        <v>0</v>
      </c>
      <c r="N16" s="535">
        <v>0</v>
      </c>
      <c r="O16" s="538">
        <f t="shared" si="2"/>
        <v>106</v>
      </c>
    </row>
    <row r="17" spans="1:15" ht="13.5">
      <c r="A17" s="782"/>
      <c r="B17" s="238" t="s">
        <v>65</v>
      </c>
      <c r="C17" s="539">
        <v>0</v>
      </c>
      <c r="D17" s="539">
        <v>0</v>
      </c>
      <c r="E17" s="540">
        <v>0</v>
      </c>
      <c r="F17" s="541">
        <v>0</v>
      </c>
      <c r="G17" s="539">
        <v>0</v>
      </c>
      <c r="H17" s="539">
        <v>0</v>
      </c>
      <c r="I17" s="539">
        <v>0</v>
      </c>
      <c r="J17" s="539">
        <v>0</v>
      </c>
      <c r="K17" s="539">
        <v>0</v>
      </c>
      <c r="L17" s="539">
        <v>0</v>
      </c>
      <c r="M17" s="539">
        <v>0</v>
      </c>
      <c r="N17" s="539">
        <v>0</v>
      </c>
      <c r="O17" s="524">
        <f t="shared" si="2"/>
        <v>0</v>
      </c>
    </row>
    <row r="18" spans="1:15" ht="13.5">
      <c r="A18" s="782"/>
      <c r="B18" s="238" t="s">
        <v>66</v>
      </c>
      <c r="C18" s="539">
        <v>0</v>
      </c>
      <c r="D18" s="539">
        <v>0</v>
      </c>
      <c r="E18" s="540">
        <v>72</v>
      </c>
      <c r="F18" s="541">
        <v>0</v>
      </c>
      <c r="G18" s="539">
        <v>16</v>
      </c>
      <c r="H18" s="539">
        <v>0</v>
      </c>
      <c r="I18" s="539">
        <v>16</v>
      </c>
      <c r="J18" s="539">
        <v>0</v>
      </c>
      <c r="K18" s="539">
        <v>0</v>
      </c>
      <c r="L18" s="539">
        <v>2</v>
      </c>
      <c r="M18" s="539">
        <v>0</v>
      </c>
      <c r="N18" s="539">
        <v>0</v>
      </c>
      <c r="O18" s="524">
        <f t="shared" si="2"/>
        <v>106</v>
      </c>
    </row>
    <row r="19" spans="1:15" ht="13.5">
      <c r="A19" s="239"/>
      <c r="B19" s="238" t="s">
        <v>67</v>
      </c>
      <c r="C19" s="539">
        <v>0</v>
      </c>
      <c r="D19" s="539">
        <v>0</v>
      </c>
      <c r="E19" s="540">
        <v>0</v>
      </c>
      <c r="F19" s="541">
        <v>0</v>
      </c>
      <c r="G19" s="539">
        <v>0</v>
      </c>
      <c r="H19" s="539">
        <v>0</v>
      </c>
      <c r="I19" s="539">
        <v>0</v>
      </c>
      <c r="J19" s="539">
        <v>0</v>
      </c>
      <c r="K19" s="539">
        <v>0</v>
      </c>
      <c r="L19" s="539">
        <v>0</v>
      </c>
      <c r="M19" s="539">
        <v>0</v>
      </c>
      <c r="N19" s="539">
        <v>0</v>
      </c>
      <c r="O19" s="524">
        <f t="shared" si="2"/>
        <v>0</v>
      </c>
    </row>
    <row r="20" spans="1:15" ht="14.25" thickBot="1">
      <c r="A20" s="239"/>
      <c r="B20" s="243" t="s">
        <v>52</v>
      </c>
      <c r="C20" s="542">
        <v>0</v>
      </c>
      <c r="D20" s="542">
        <v>0</v>
      </c>
      <c r="E20" s="543">
        <v>0</v>
      </c>
      <c r="F20" s="541">
        <v>0</v>
      </c>
      <c r="G20" s="542">
        <v>0</v>
      </c>
      <c r="H20" s="542">
        <v>0</v>
      </c>
      <c r="I20" s="542">
        <v>0</v>
      </c>
      <c r="J20" s="542">
        <v>0</v>
      </c>
      <c r="K20" s="542">
        <v>0</v>
      </c>
      <c r="L20" s="542">
        <v>0</v>
      </c>
      <c r="M20" s="542">
        <v>0</v>
      </c>
      <c r="N20" s="542">
        <v>0</v>
      </c>
      <c r="O20" s="545">
        <f t="shared" si="2"/>
        <v>0</v>
      </c>
    </row>
    <row r="21" spans="1:16" s="244" customFormat="1" ht="15.75" thickBot="1" thickTop="1">
      <c r="A21" s="785" t="s">
        <v>125</v>
      </c>
      <c r="B21" s="786"/>
      <c r="C21" s="532">
        <f>IF(C16="","",C16/C5)</f>
        <v>0</v>
      </c>
      <c r="D21" s="532">
        <f>IF(D16="","",D16/D5)</f>
        <v>0</v>
      </c>
      <c r="E21" s="533">
        <f aca="true" t="shared" si="9" ref="E21:K21">IF(E16="","",E16/E5)</f>
        <v>0.03649265078560568</v>
      </c>
      <c r="F21" s="735">
        <f t="shared" si="9"/>
        <v>0</v>
      </c>
      <c r="G21" s="532">
        <f t="shared" si="9"/>
        <v>0.010906612133605999</v>
      </c>
      <c r="H21" s="532">
        <f t="shared" si="9"/>
        <v>0</v>
      </c>
      <c r="I21" s="532">
        <f t="shared" si="9"/>
        <v>0.0097442143727162</v>
      </c>
      <c r="J21" s="532">
        <f t="shared" si="9"/>
        <v>0</v>
      </c>
      <c r="K21" s="532">
        <f t="shared" si="9"/>
        <v>0</v>
      </c>
      <c r="L21" s="532">
        <f>IF(L16="","",L16/L5)</f>
        <v>0.0017050298380221654</v>
      </c>
      <c r="M21" s="532">
        <f>IF(M16="","",M16/M5)</f>
        <v>0</v>
      </c>
      <c r="N21" s="532">
        <f>IF(N16="","",N16/N5)</f>
        <v>0</v>
      </c>
      <c r="O21" s="546">
        <f>IF(O11="","",O16/O5)</f>
        <v>0.005966788629327329</v>
      </c>
      <c r="P21" s="245"/>
    </row>
    <row r="22" spans="1:15" ht="14.25" thickTop="1">
      <c r="A22" s="778" t="s">
        <v>103</v>
      </c>
      <c r="B22" s="237" t="s">
        <v>13</v>
      </c>
      <c r="C22" s="526">
        <f>IF(C23="","",SUM(C23:C26))</f>
        <v>118</v>
      </c>
      <c r="D22" s="526">
        <f>IF(D23="","",SUM(D23:D26))</f>
        <v>105</v>
      </c>
      <c r="E22" s="527">
        <f aca="true" t="shared" si="10" ref="E22:K22">IF(E23="","",SUM(E23:E26))</f>
        <v>100</v>
      </c>
      <c r="F22" s="495">
        <f t="shared" si="10"/>
        <v>123</v>
      </c>
      <c r="G22" s="495">
        <f t="shared" si="10"/>
        <v>89</v>
      </c>
      <c r="H22" s="526">
        <f t="shared" si="10"/>
        <v>92</v>
      </c>
      <c r="I22" s="526">
        <f t="shared" si="10"/>
        <v>138</v>
      </c>
      <c r="J22" s="526">
        <f t="shared" si="10"/>
        <v>104</v>
      </c>
      <c r="K22" s="526">
        <f t="shared" si="10"/>
        <v>127</v>
      </c>
      <c r="L22" s="526">
        <f>IF(L23="","",SUM(L23:L26))</f>
        <v>84</v>
      </c>
      <c r="M22" s="526">
        <v>63</v>
      </c>
      <c r="N22" s="526">
        <v>96</v>
      </c>
      <c r="O22" s="538">
        <f t="shared" si="2"/>
        <v>1239</v>
      </c>
    </row>
    <row r="23" spans="1:15" ht="13.5">
      <c r="A23" s="779"/>
      <c r="B23" s="238" t="s">
        <v>65</v>
      </c>
      <c r="C23" s="539">
        <v>38</v>
      </c>
      <c r="D23" s="539">
        <v>47</v>
      </c>
      <c r="E23" s="540">
        <v>57</v>
      </c>
      <c r="F23" s="541">
        <v>50</v>
      </c>
      <c r="G23" s="539">
        <v>51</v>
      </c>
      <c r="H23" s="539">
        <v>45</v>
      </c>
      <c r="I23" s="539">
        <v>52</v>
      </c>
      <c r="J23" s="539">
        <v>58</v>
      </c>
      <c r="K23" s="539">
        <v>53</v>
      </c>
      <c r="L23" s="539">
        <v>45</v>
      </c>
      <c r="M23" s="539">
        <v>41</v>
      </c>
      <c r="N23" s="539">
        <v>61</v>
      </c>
      <c r="O23" s="524">
        <f t="shared" si="2"/>
        <v>598</v>
      </c>
    </row>
    <row r="24" spans="1:15" ht="13.5">
      <c r="A24" s="779"/>
      <c r="B24" s="238" t="s">
        <v>66</v>
      </c>
      <c r="C24" s="539">
        <v>16</v>
      </c>
      <c r="D24" s="539">
        <v>0</v>
      </c>
      <c r="E24" s="540">
        <v>10</v>
      </c>
      <c r="F24" s="541">
        <v>12</v>
      </c>
      <c r="G24" s="539">
        <v>10</v>
      </c>
      <c r="H24" s="539">
        <v>0</v>
      </c>
      <c r="I24" s="539">
        <v>0</v>
      </c>
      <c r="J24" s="539">
        <v>10</v>
      </c>
      <c r="K24" s="539">
        <v>48</v>
      </c>
      <c r="L24" s="539">
        <v>14</v>
      </c>
      <c r="M24" s="539">
        <v>8</v>
      </c>
      <c r="N24" s="539">
        <v>10</v>
      </c>
      <c r="O24" s="524">
        <f t="shared" si="2"/>
        <v>138</v>
      </c>
    </row>
    <row r="25" spans="1:15" ht="13.5">
      <c r="A25" s="783"/>
      <c r="B25" s="238" t="s">
        <v>67</v>
      </c>
      <c r="C25" s="539">
        <v>0</v>
      </c>
      <c r="D25" s="539">
        <v>0</v>
      </c>
      <c r="E25" s="540">
        <v>0</v>
      </c>
      <c r="F25" s="541">
        <v>0</v>
      </c>
      <c r="G25" s="539">
        <v>0</v>
      </c>
      <c r="H25" s="539">
        <v>0</v>
      </c>
      <c r="I25" s="539">
        <v>0</v>
      </c>
      <c r="J25" s="539">
        <v>0</v>
      </c>
      <c r="K25" s="539">
        <v>0</v>
      </c>
      <c r="L25" s="539">
        <v>0</v>
      </c>
      <c r="M25" s="539">
        <v>0</v>
      </c>
      <c r="N25" s="539">
        <v>0</v>
      </c>
      <c r="O25" s="524">
        <f t="shared" si="2"/>
        <v>0</v>
      </c>
    </row>
    <row r="26" spans="1:15" ht="14.25" thickBot="1">
      <c r="A26" s="784"/>
      <c r="B26" s="243" t="s">
        <v>52</v>
      </c>
      <c r="C26" s="542">
        <v>64</v>
      </c>
      <c r="D26" s="542">
        <v>58</v>
      </c>
      <c r="E26" s="543">
        <v>33</v>
      </c>
      <c r="F26" s="544">
        <v>61</v>
      </c>
      <c r="G26" s="542">
        <v>28</v>
      </c>
      <c r="H26" s="542">
        <v>47</v>
      </c>
      <c r="I26" s="542">
        <v>86</v>
      </c>
      <c r="J26" s="542">
        <v>36</v>
      </c>
      <c r="K26" s="542">
        <v>26</v>
      </c>
      <c r="L26" s="542">
        <v>25</v>
      </c>
      <c r="M26" s="542">
        <v>14</v>
      </c>
      <c r="N26" s="542">
        <v>25</v>
      </c>
      <c r="O26" s="547">
        <f t="shared" si="2"/>
        <v>503</v>
      </c>
    </row>
    <row r="27" spans="1:15" s="244" customFormat="1" ht="14.25" customHeight="1" thickBot="1" thickTop="1">
      <c r="A27" s="785" t="s">
        <v>126</v>
      </c>
      <c r="B27" s="786"/>
      <c r="C27" s="532">
        <f>IF(C22="","",C22/C5)</f>
        <v>0.07607994842037395</v>
      </c>
      <c r="D27" s="532">
        <f>IF(D22="","",D22/D5)</f>
        <v>0.07342657342657342</v>
      </c>
      <c r="E27" s="533">
        <f aca="true" t="shared" si="11" ref="E27:K27">IF(E22="","",E22/E5)</f>
        <v>0.05068423720223011</v>
      </c>
      <c r="F27" s="533">
        <f t="shared" si="11"/>
        <v>0.07243816254416961</v>
      </c>
      <c r="G27" s="532">
        <f t="shared" si="11"/>
        <v>0.06066802999318337</v>
      </c>
      <c r="H27" s="532">
        <f t="shared" si="11"/>
        <v>0.06557377049180328</v>
      </c>
      <c r="I27" s="532">
        <f t="shared" si="11"/>
        <v>0.08404384896467722</v>
      </c>
      <c r="J27" s="532">
        <f t="shared" si="11"/>
        <v>0.07957153787299158</v>
      </c>
      <c r="K27" s="532">
        <f t="shared" si="11"/>
        <v>0.09456440804169769</v>
      </c>
      <c r="L27" s="532">
        <f>IF(L22="","",L22/L5)</f>
        <v>0.07161125319693094</v>
      </c>
      <c r="M27" s="532">
        <f>IF(M22="","",M22/M5)</f>
        <v>0.0481283422459893</v>
      </c>
      <c r="N27" s="532">
        <f>IF(N22="","",N22/N5)</f>
        <v>0.0653505786249149</v>
      </c>
      <c r="O27" s="546">
        <f>IF(O5="","",O22/O5)</f>
        <v>0.06974387841260907</v>
      </c>
    </row>
    <row r="28" spans="1:15" ht="14.25" thickTop="1">
      <c r="A28" s="778" t="s">
        <v>102</v>
      </c>
      <c r="B28" s="237" t="s">
        <v>13</v>
      </c>
      <c r="C28" s="535">
        <f>IF(C29="","",SUM(C29:C32))</f>
        <v>0</v>
      </c>
      <c r="D28" s="535">
        <f>IF(D29="","",SUM(D29:D32))</f>
        <v>0</v>
      </c>
      <c r="E28" s="536">
        <f aca="true" t="shared" si="12" ref="E28:L28">IF(E29="","",SUM(E29:E32))</f>
        <v>0</v>
      </c>
      <c r="F28" s="537">
        <f t="shared" si="12"/>
        <v>0</v>
      </c>
      <c r="G28" s="537">
        <f t="shared" si="12"/>
        <v>0</v>
      </c>
      <c r="H28" s="535">
        <f t="shared" si="12"/>
        <v>0</v>
      </c>
      <c r="I28" s="535">
        <f t="shared" si="12"/>
        <v>0</v>
      </c>
      <c r="J28" s="535">
        <f t="shared" si="12"/>
        <v>0</v>
      </c>
      <c r="K28" s="535">
        <f t="shared" si="12"/>
        <v>0</v>
      </c>
      <c r="L28" s="535">
        <f t="shared" si="12"/>
        <v>0</v>
      </c>
      <c r="M28" s="535">
        <v>0</v>
      </c>
      <c r="N28" s="535">
        <v>0</v>
      </c>
      <c r="O28" s="548">
        <f>IF(SUM(C28:N28)="","",SUM(C28:N28))</f>
        <v>0</v>
      </c>
    </row>
    <row r="29" spans="1:15" ht="13.5">
      <c r="A29" s="779"/>
      <c r="B29" s="624" t="s">
        <v>194</v>
      </c>
      <c r="C29" s="539">
        <v>0</v>
      </c>
      <c r="D29" s="539">
        <v>0</v>
      </c>
      <c r="E29" s="540">
        <v>0</v>
      </c>
      <c r="F29" s="541">
        <v>0</v>
      </c>
      <c r="G29" s="539">
        <v>0</v>
      </c>
      <c r="H29" s="539">
        <v>0</v>
      </c>
      <c r="I29" s="539">
        <v>0</v>
      </c>
      <c r="J29" s="539">
        <v>0</v>
      </c>
      <c r="K29" s="539">
        <v>0</v>
      </c>
      <c r="L29" s="539">
        <v>0</v>
      </c>
      <c r="M29" s="539">
        <v>0</v>
      </c>
      <c r="N29" s="539">
        <v>0</v>
      </c>
      <c r="O29" s="524">
        <f>IF(SUM(C29:N29)="","",SUM(C29:N29))</f>
        <v>0</v>
      </c>
    </row>
    <row r="30" spans="1:15" ht="13.5">
      <c r="A30" s="779"/>
      <c r="B30" s="238" t="s">
        <v>66</v>
      </c>
      <c r="C30" s="539">
        <v>0</v>
      </c>
      <c r="D30" s="539">
        <v>0</v>
      </c>
      <c r="E30" s="540">
        <v>0</v>
      </c>
      <c r="F30" s="541">
        <v>0</v>
      </c>
      <c r="G30" s="539">
        <v>0</v>
      </c>
      <c r="H30" s="539">
        <v>0</v>
      </c>
      <c r="I30" s="539">
        <v>0</v>
      </c>
      <c r="J30" s="539">
        <v>0</v>
      </c>
      <c r="K30" s="539">
        <v>0</v>
      </c>
      <c r="L30" s="539">
        <v>0</v>
      </c>
      <c r="M30" s="539">
        <v>0</v>
      </c>
      <c r="N30" s="539">
        <v>0</v>
      </c>
      <c r="O30" s="524">
        <f>IF(SUM(C30:N30)="","",SUM(C30:N30))</f>
        <v>0</v>
      </c>
    </row>
    <row r="31" spans="1:15" ht="13.5">
      <c r="A31" s="783"/>
      <c r="B31" s="238" t="s">
        <v>67</v>
      </c>
      <c r="C31" s="539">
        <v>0</v>
      </c>
      <c r="D31" s="539">
        <v>0</v>
      </c>
      <c r="E31" s="540">
        <v>0</v>
      </c>
      <c r="F31" s="541">
        <v>0</v>
      </c>
      <c r="G31" s="539">
        <v>0</v>
      </c>
      <c r="H31" s="539">
        <v>0</v>
      </c>
      <c r="I31" s="539">
        <v>0</v>
      </c>
      <c r="J31" s="539">
        <v>0</v>
      </c>
      <c r="K31" s="539">
        <v>0</v>
      </c>
      <c r="L31" s="539">
        <v>0</v>
      </c>
      <c r="M31" s="539">
        <v>0</v>
      </c>
      <c r="N31" s="539">
        <v>0</v>
      </c>
      <c r="O31" s="524">
        <f>IF(SUM(C31:N31)="","",SUM(C31:N31))</f>
        <v>0</v>
      </c>
    </row>
    <row r="32" spans="1:15" ht="14.25" thickBot="1">
      <c r="A32" s="784"/>
      <c r="B32" s="243" t="s">
        <v>52</v>
      </c>
      <c r="C32" s="542">
        <v>0</v>
      </c>
      <c r="D32" s="542">
        <v>0</v>
      </c>
      <c r="E32" s="543">
        <v>0</v>
      </c>
      <c r="F32" s="544">
        <v>0</v>
      </c>
      <c r="G32" s="542">
        <v>0</v>
      </c>
      <c r="H32" s="542">
        <v>0</v>
      </c>
      <c r="I32" s="542">
        <v>0</v>
      </c>
      <c r="J32" s="542">
        <v>0</v>
      </c>
      <c r="K32" s="542">
        <v>0</v>
      </c>
      <c r="L32" s="542">
        <v>0</v>
      </c>
      <c r="M32" s="542">
        <v>0</v>
      </c>
      <c r="N32" s="542">
        <v>0</v>
      </c>
      <c r="O32" s="523">
        <f>IF(SUM(C32:N32)="","",SUM(C32:N32))</f>
        <v>0</v>
      </c>
    </row>
    <row r="33" spans="1:15" s="244" customFormat="1" ht="15.75" thickBot="1" thickTop="1">
      <c r="A33" s="785" t="s">
        <v>127</v>
      </c>
      <c r="B33" s="786"/>
      <c r="C33" s="532">
        <f>IF(C28="","",C28/C5)</f>
        <v>0</v>
      </c>
      <c r="D33" s="532">
        <f>IF(D28="","",D28/D5)</f>
        <v>0</v>
      </c>
      <c r="E33" s="533">
        <f aca="true" t="shared" si="13" ref="E33:K33">IF(E28="","",E28/E5)</f>
        <v>0</v>
      </c>
      <c r="F33" s="533">
        <f t="shared" si="13"/>
        <v>0</v>
      </c>
      <c r="G33" s="532">
        <f t="shared" si="13"/>
        <v>0</v>
      </c>
      <c r="H33" s="532">
        <f t="shared" si="13"/>
        <v>0</v>
      </c>
      <c r="I33" s="532">
        <f t="shared" si="13"/>
        <v>0</v>
      </c>
      <c r="J33" s="532">
        <f t="shared" si="13"/>
        <v>0</v>
      </c>
      <c r="K33" s="532">
        <f t="shared" si="13"/>
        <v>0</v>
      </c>
      <c r="L33" s="532">
        <f>IF(L28="","",L28/L5)</f>
        <v>0</v>
      </c>
      <c r="M33" s="532">
        <f>IF(M28="","",M28/M5)</f>
        <v>0</v>
      </c>
      <c r="N33" s="532">
        <f>IF(N28="","",N28/N5)</f>
        <v>0</v>
      </c>
      <c r="O33" s="549">
        <f>IF(O23="","",O28/O23)</f>
        <v>0</v>
      </c>
    </row>
    <row r="34" spans="1:15" ht="14.25" thickTop="1">
      <c r="A34" s="789" t="s">
        <v>69</v>
      </c>
      <c r="B34" s="237" t="s">
        <v>13</v>
      </c>
      <c r="C34" s="526">
        <f>IF(C35="","",SUM(C35:C38))</f>
        <v>11</v>
      </c>
      <c r="D34" s="526">
        <f>IF(D35="","",SUM(D35:D38))</f>
        <v>11</v>
      </c>
      <c r="E34" s="527">
        <f aca="true" t="shared" si="14" ref="E34:L34">IF(E35="","",SUM(E35:E38))</f>
        <v>15</v>
      </c>
      <c r="F34" s="495">
        <f t="shared" si="14"/>
        <v>28</v>
      </c>
      <c r="G34" s="495">
        <f t="shared" si="14"/>
        <v>15</v>
      </c>
      <c r="H34" s="526">
        <f t="shared" si="14"/>
        <v>12</v>
      </c>
      <c r="I34" s="526">
        <f t="shared" si="14"/>
        <v>48</v>
      </c>
      <c r="J34" s="526">
        <f t="shared" si="14"/>
        <v>17</v>
      </c>
      <c r="K34" s="526">
        <f t="shared" si="14"/>
        <v>7</v>
      </c>
      <c r="L34" s="526">
        <f t="shared" si="14"/>
        <v>14</v>
      </c>
      <c r="M34" s="526">
        <v>12</v>
      </c>
      <c r="N34" s="526">
        <v>59</v>
      </c>
      <c r="O34" s="538">
        <f>IF(SUM(C34:N34)="","",SUM(C34:N34))</f>
        <v>249</v>
      </c>
    </row>
    <row r="35" spans="1:15" ht="13.5">
      <c r="A35" s="790"/>
      <c r="B35" s="238" t="s">
        <v>65</v>
      </c>
      <c r="C35" s="539">
        <v>10</v>
      </c>
      <c r="D35" s="539">
        <v>11</v>
      </c>
      <c r="E35" s="540">
        <v>15</v>
      </c>
      <c r="F35" s="541">
        <v>20</v>
      </c>
      <c r="G35" s="539">
        <v>14</v>
      </c>
      <c r="H35" s="539">
        <v>11</v>
      </c>
      <c r="I35" s="539">
        <v>18</v>
      </c>
      <c r="J35" s="741">
        <v>9</v>
      </c>
      <c r="K35" s="539">
        <v>7</v>
      </c>
      <c r="L35" s="539">
        <v>12</v>
      </c>
      <c r="M35" s="539">
        <v>11</v>
      </c>
      <c r="N35" s="539">
        <v>9</v>
      </c>
      <c r="O35" s="524">
        <f>IF(SUM(C35:N35)="","",SUM(C35:N35))</f>
        <v>147</v>
      </c>
    </row>
    <row r="36" spans="1:15" ht="13.5">
      <c r="A36" s="790"/>
      <c r="B36" s="238" t="s">
        <v>66</v>
      </c>
      <c r="C36" s="539">
        <v>0</v>
      </c>
      <c r="D36" s="539">
        <v>0</v>
      </c>
      <c r="E36" s="540">
        <v>0</v>
      </c>
      <c r="F36" s="541">
        <v>7</v>
      </c>
      <c r="G36" s="539">
        <v>0</v>
      </c>
      <c r="H36" s="539">
        <v>0</v>
      </c>
      <c r="I36" s="539">
        <v>29</v>
      </c>
      <c r="J36" s="741">
        <v>8</v>
      </c>
      <c r="K36" s="539">
        <v>0</v>
      </c>
      <c r="L36" s="539">
        <v>0</v>
      </c>
      <c r="M36" s="539">
        <v>0</v>
      </c>
      <c r="N36" s="539">
        <v>50</v>
      </c>
      <c r="O36" s="524">
        <f>IF(SUM(C36:N36)="","",SUM(C36:N36))</f>
        <v>94</v>
      </c>
    </row>
    <row r="37" spans="1:15" ht="13.5">
      <c r="A37" s="239"/>
      <c r="B37" s="238" t="s">
        <v>67</v>
      </c>
      <c r="C37" s="539">
        <v>0</v>
      </c>
      <c r="D37" s="539">
        <v>0</v>
      </c>
      <c r="E37" s="540">
        <v>0</v>
      </c>
      <c r="F37" s="541">
        <v>0</v>
      </c>
      <c r="G37" s="539">
        <v>0</v>
      </c>
      <c r="H37" s="539">
        <v>1</v>
      </c>
      <c r="I37" s="539">
        <v>1</v>
      </c>
      <c r="J37" s="741">
        <v>0</v>
      </c>
      <c r="K37" s="539">
        <v>0</v>
      </c>
      <c r="L37" s="539">
        <v>0</v>
      </c>
      <c r="M37" s="539">
        <v>0</v>
      </c>
      <c r="N37" s="539">
        <v>0</v>
      </c>
      <c r="O37" s="524">
        <f>IF(SUM(C37:N37)="","",SUM(C37:N37))</f>
        <v>2</v>
      </c>
    </row>
    <row r="38" spans="1:15" ht="14.25" thickBot="1">
      <c r="A38" s="240"/>
      <c r="B38" s="241" t="s">
        <v>52</v>
      </c>
      <c r="C38" s="542">
        <v>1</v>
      </c>
      <c r="D38" s="542">
        <v>0</v>
      </c>
      <c r="E38" s="543">
        <v>0</v>
      </c>
      <c r="F38" s="544">
        <v>1</v>
      </c>
      <c r="G38" s="542">
        <v>1</v>
      </c>
      <c r="H38" s="542">
        <v>0</v>
      </c>
      <c r="I38" s="542">
        <v>0</v>
      </c>
      <c r="J38" s="742">
        <v>0</v>
      </c>
      <c r="K38" s="542">
        <v>0</v>
      </c>
      <c r="L38" s="542">
        <v>2</v>
      </c>
      <c r="M38" s="542">
        <v>1</v>
      </c>
      <c r="N38" s="542">
        <v>0</v>
      </c>
      <c r="O38" s="547">
        <f>IF(SUM(C38:N38)="","",SUM(C38:N38))</f>
        <v>6</v>
      </c>
    </row>
    <row r="39" spans="1:15" s="244" customFormat="1" ht="15.75" thickBot="1" thickTop="1">
      <c r="A39" s="787" t="s">
        <v>127</v>
      </c>
      <c r="B39" s="788"/>
      <c r="C39" s="550">
        <f>IF(C34="","",C34/C5)</f>
        <v>0.0070921985815602835</v>
      </c>
      <c r="D39" s="550">
        <f>IF(D34="","",D34/D5)</f>
        <v>0.007692307692307693</v>
      </c>
      <c r="E39" s="550">
        <f aca="true" t="shared" si="15" ref="E39:K39">IF(E34="","",E34/E5)</f>
        <v>0.007602635580334516</v>
      </c>
      <c r="F39" s="550">
        <f t="shared" si="15"/>
        <v>0.016489988221436984</v>
      </c>
      <c r="G39" s="550">
        <f t="shared" si="15"/>
        <v>0.010224948875255624</v>
      </c>
      <c r="H39" s="550">
        <f t="shared" si="15"/>
        <v>0.008553100498930863</v>
      </c>
      <c r="I39" s="550">
        <f t="shared" si="15"/>
        <v>0.029232643118148598</v>
      </c>
      <c r="J39" s="550">
        <f t="shared" si="15"/>
        <v>0.013006885998469778</v>
      </c>
      <c r="K39" s="550">
        <f t="shared" si="15"/>
        <v>0.0052122114668652275</v>
      </c>
      <c r="L39" s="550">
        <f>IF(L34="","",L34/L5)</f>
        <v>0.011935208866155157</v>
      </c>
      <c r="M39" s="550">
        <f>IF(M34="","",M34/M5)</f>
        <v>0.009167303284950344</v>
      </c>
      <c r="N39" s="550">
        <f>IF(N34="","",N34/N5)</f>
        <v>0.04016337644656229</v>
      </c>
      <c r="O39" s="551">
        <f>IF(O5="","",O34/O5)</f>
        <v>0.014016324233042499</v>
      </c>
    </row>
    <row r="40" spans="1:15" ht="13.5">
      <c r="A40" s="235"/>
      <c r="B40" s="236"/>
      <c r="C40" s="177" t="s">
        <v>128</v>
      </c>
      <c r="D40" s="177"/>
      <c r="E40" s="177" t="s">
        <v>128</v>
      </c>
      <c r="F40" s="177"/>
      <c r="G40" s="177"/>
      <c r="H40" s="177"/>
      <c r="I40" s="177"/>
      <c r="J40" s="177"/>
      <c r="K40" s="177"/>
      <c r="L40" s="177"/>
      <c r="M40" s="177"/>
      <c r="N40" s="177"/>
      <c r="O40" s="177"/>
    </row>
    <row r="41" spans="1:15" ht="13.5">
      <c r="A41" s="235"/>
      <c r="B41" s="236"/>
      <c r="C41" s="177"/>
      <c r="D41" s="177"/>
      <c r="E41" s="177"/>
      <c r="F41" s="177"/>
      <c r="G41" s="177"/>
      <c r="H41" s="177"/>
      <c r="I41" s="583"/>
      <c r="J41" s="177"/>
      <c r="K41" s="177"/>
      <c r="L41" s="177"/>
      <c r="M41" s="177"/>
      <c r="N41" s="177"/>
      <c r="O41" s="587" t="s">
        <v>161</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N13" sqref="N13"/>
      <selection pane="topRight" activeCell="N13" sqref="N13"/>
      <selection pane="bottomLeft" activeCell="N13" sqref="N13"/>
      <selection pane="bottomRight" activeCell="N13" sqref="N13"/>
    </sheetView>
  </sheetViews>
  <sheetFormatPr defaultColWidth="9.00390625" defaultRowHeight="13.5"/>
  <cols>
    <col min="1" max="1" width="3.625" style="168" customWidth="1"/>
    <col min="2" max="2" width="6.375" style="168" customWidth="1"/>
    <col min="3" max="3" width="12.375" style="168" customWidth="1"/>
    <col min="4" max="15" width="8.00390625" style="168" customWidth="1"/>
    <col min="16" max="16" width="9.50390625" style="168" customWidth="1"/>
    <col min="17" max="16384" width="9.00390625" style="168" customWidth="1"/>
  </cols>
  <sheetData>
    <row r="1" spans="1:16" ht="18.75">
      <c r="A1" s="792" t="s">
        <v>159</v>
      </c>
      <c r="B1" s="793"/>
      <c r="C1" s="793"/>
      <c r="D1" s="793"/>
      <c r="E1" s="793"/>
      <c r="F1" s="793"/>
      <c r="G1" s="817" t="s">
        <v>214</v>
      </c>
      <c r="H1" s="817"/>
      <c r="I1" s="177"/>
      <c r="J1" s="177"/>
      <c r="K1" s="177"/>
      <c r="L1" s="177"/>
      <c r="M1" s="177"/>
      <c r="N1" s="177"/>
      <c r="O1" s="177"/>
      <c r="P1" s="177"/>
    </row>
    <row r="2" spans="1:16" ht="18" customHeight="1" thickBot="1">
      <c r="A2" s="246"/>
      <c r="B2" s="246"/>
      <c r="C2" s="246"/>
      <c r="D2" s="177"/>
      <c r="E2" s="177"/>
      <c r="F2" s="177"/>
      <c r="G2" s="177"/>
      <c r="H2" s="177"/>
      <c r="I2" s="177"/>
      <c r="J2" s="177"/>
      <c r="K2" s="246"/>
      <c r="L2" s="177"/>
      <c r="M2" s="177"/>
      <c r="N2" s="177"/>
      <c r="O2" s="791" t="s">
        <v>0</v>
      </c>
      <c r="P2" s="791"/>
    </row>
    <row r="3" spans="1:16" ht="18" customHeight="1" thickTop="1">
      <c r="A3" s="802"/>
      <c r="B3" s="803"/>
      <c r="C3" s="803"/>
      <c r="D3" s="7" t="s">
        <v>129</v>
      </c>
      <c r="E3" s="8" t="s">
        <v>2</v>
      </c>
      <c r="F3" s="8" t="s">
        <v>3</v>
      </c>
      <c r="G3" s="8" t="s">
        <v>4</v>
      </c>
      <c r="H3" s="8" t="s">
        <v>5</v>
      </c>
      <c r="I3" s="8" t="s">
        <v>6</v>
      </c>
      <c r="J3" s="8" t="s">
        <v>7</v>
      </c>
      <c r="K3" s="8" t="s">
        <v>8</v>
      </c>
      <c r="L3" s="8" t="s">
        <v>9</v>
      </c>
      <c r="M3" s="8" t="s">
        <v>10</v>
      </c>
      <c r="N3" s="8" t="s">
        <v>11</v>
      </c>
      <c r="O3" s="7" t="s">
        <v>12</v>
      </c>
      <c r="P3" s="9" t="s">
        <v>13</v>
      </c>
    </row>
    <row r="4" spans="1:16" ht="18" customHeight="1">
      <c r="A4" s="804" t="s">
        <v>14</v>
      </c>
      <c r="B4" s="805"/>
      <c r="C4" s="806"/>
      <c r="D4" s="573">
        <v>766</v>
      </c>
      <c r="E4" s="574">
        <v>823</v>
      </c>
      <c r="F4" s="554">
        <v>956</v>
      </c>
      <c r="G4" s="554">
        <v>823</v>
      </c>
      <c r="H4" s="554">
        <v>780</v>
      </c>
      <c r="I4" s="554">
        <v>787</v>
      </c>
      <c r="J4" s="554">
        <v>815</v>
      </c>
      <c r="K4" s="557">
        <v>728</v>
      </c>
      <c r="L4" s="554">
        <v>695</v>
      </c>
      <c r="M4" s="554">
        <v>589</v>
      </c>
      <c r="N4" s="554">
        <v>635</v>
      </c>
      <c r="O4" s="555">
        <v>749</v>
      </c>
      <c r="P4" s="556">
        <f>SUM(D4:O4)</f>
        <v>9146</v>
      </c>
    </row>
    <row r="5" spans="1:16" ht="18" customHeight="1">
      <c r="A5" s="807" t="s">
        <v>15</v>
      </c>
      <c r="B5" s="808"/>
      <c r="C5" s="809"/>
      <c r="D5" s="575">
        <v>684</v>
      </c>
      <c r="E5" s="557">
        <v>723</v>
      </c>
      <c r="F5" s="557">
        <v>830</v>
      </c>
      <c r="G5" s="557">
        <v>723</v>
      </c>
      <c r="H5" s="557">
        <v>691</v>
      </c>
      <c r="I5" s="557">
        <v>681</v>
      </c>
      <c r="J5" s="557">
        <v>719</v>
      </c>
      <c r="K5" s="557">
        <v>653</v>
      </c>
      <c r="L5" s="557">
        <v>623</v>
      </c>
      <c r="M5" s="557">
        <v>525</v>
      </c>
      <c r="N5" s="557">
        <v>555</v>
      </c>
      <c r="O5" s="558">
        <v>666</v>
      </c>
      <c r="P5" s="559">
        <f>SUM(D5:O5)</f>
        <v>8073</v>
      </c>
    </row>
    <row r="6" spans="1:16" ht="18" customHeight="1">
      <c r="A6" s="797" t="s">
        <v>16</v>
      </c>
      <c r="B6" s="798"/>
      <c r="C6" s="799"/>
      <c r="D6" s="560">
        <f>IF(D4="","",D5/D4)</f>
        <v>0.8929503916449086</v>
      </c>
      <c r="E6" s="560">
        <f aca="true" t="shared" si="0" ref="E6:O6">IF(E4="","",E5/E4)</f>
        <v>0.8784933171324423</v>
      </c>
      <c r="F6" s="560">
        <f t="shared" si="0"/>
        <v>0.8682008368200836</v>
      </c>
      <c r="G6" s="560">
        <f t="shared" si="0"/>
        <v>0.8784933171324423</v>
      </c>
      <c r="H6" s="560">
        <f t="shared" si="0"/>
        <v>0.8858974358974359</v>
      </c>
      <c r="I6" s="560">
        <f t="shared" si="0"/>
        <v>0.8653113087674714</v>
      </c>
      <c r="J6" s="560">
        <f t="shared" si="0"/>
        <v>0.8822085889570552</v>
      </c>
      <c r="K6" s="560">
        <f t="shared" si="0"/>
        <v>0.896978021978022</v>
      </c>
      <c r="L6" s="560">
        <f t="shared" si="0"/>
        <v>0.8964028776978418</v>
      </c>
      <c r="M6" s="560">
        <f t="shared" si="0"/>
        <v>0.8913412563667232</v>
      </c>
      <c r="N6" s="560">
        <f t="shared" si="0"/>
        <v>0.8740157480314961</v>
      </c>
      <c r="O6" s="561">
        <f t="shared" si="0"/>
        <v>0.8891855807743658</v>
      </c>
      <c r="P6" s="562">
        <f>IF(P5=0,0,P5/P4)</f>
        <v>0.882680953422261</v>
      </c>
    </row>
    <row r="7" spans="1:16" ht="18" customHeight="1">
      <c r="A7" s="814"/>
      <c r="B7" s="810" t="s">
        <v>71</v>
      </c>
      <c r="C7" s="811"/>
      <c r="D7" s="557">
        <f>IF(D5="","",D5-D9)</f>
        <v>567</v>
      </c>
      <c r="E7" s="557">
        <f>IF(E5="","",E5-E9)</f>
        <v>614</v>
      </c>
      <c r="F7" s="557">
        <f aca="true" t="shared" si="1" ref="F7:N7">IF(F5="","",F5-F9)</f>
        <v>680</v>
      </c>
      <c r="G7" s="557">
        <f t="shared" si="1"/>
        <v>609</v>
      </c>
      <c r="H7" s="557">
        <f t="shared" si="1"/>
        <v>562</v>
      </c>
      <c r="I7" s="557">
        <f t="shared" si="1"/>
        <v>562</v>
      </c>
      <c r="J7" s="557">
        <f t="shared" si="1"/>
        <v>596</v>
      </c>
      <c r="K7" s="557">
        <f t="shared" si="1"/>
        <v>524</v>
      </c>
      <c r="L7" s="557">
        <f t="shared" si="1"/>
        <v>495</v>
      </c>
      <c r="M7" s="557">
        <f t="shared" si="1"/>
        <v>421</v>
      </c>
      <c r="N7" s="557">
        <f t="shared" si="1"/>
        <v>460</v>
      </c>
      <c r="O7" s="558">
        <f>IF(O5="","",O5-O9)</f>
        <v>559</v>
      </c>
      <c r="P7" s="559">
        <f>SUM(D7:O7)</f>
        <v>6649</v>
      </c>
    </row>
    <row r="8" spans="1:16" ht="18" customHeight="1">
      <c r="A8" s="814"/>
      <c r="B8" s="812" t="s">
        <v>16</v>
      </c>
      <c r="C8" s="813"/>
      <c r="D8" s="560">
        <f>IF(D5="","",D7/D5)</f>
        <v>0.8289473684210527</v>
      </c>
      <c r="E8" s="563">
        <f aca="true" t="shared" si="2" ref="E8:O8">IF(E5="","",E7/E5)</f>
        <v>0.8492392807745505</v>
      </c>
      <c r="F8" s="560">
        <f t="shared" si="2"/>
        <v>0.8192771084337349</v>
      </c>
      <c r="G8" s="560">
        <f t="shared" si="2"/>
        <v>0.8423236514522822</v>
      </c>
      <c r="H8" s="560">
        <f t="shared" si="2"/>
        <v>0.8133140376266281</v>
      </c>
      <c r="I8" s="560">
        <f t="shared" si="2"/>
        <v>0.8252569750367107</v>
      </c>
      <c r="J8" s="560">
        <f t="shared" si="2"/>
        <v>0.8289290681502086</v>
      </c>
      <c r="K8" s="560">
        <f t="shared" si="2"/>
        <v>0.8024502297090352</v>
      </c>
      <c r="L8" s="560">
        <f t="shared" si="2"/>
        <v>0.7945425361155698</v>
      </c>
      <c r="M8" s="560">
        <f t="shared" si="2"/>
        <v>0.8019047619047619</v>
      </c>
      <c r="N8" s="560">
        <f t="shared" si="2"/>
        <v>0.8288288288288288</v>
      </c>
      <c r="O8" s="561">
        <f t="shared" si="2"/>
        <v>0.8393393393393394</v>
      </c>
      <c r="P8" s="562">
        <f>IF(P7=0,0,P7/P5)</f>
        <v>0.8236095627399975</v>
      </c>
    </row>
    <row r="9" spans="1:16" ht="18" customHeight="1">
      <c r="A9" s="814"/>
      <c r="B9" s="810" t="s">
        <v>72</v>
      </c>
      <c r="C9" s="811"/>
      <c r="D9" s="564">
        <f>IF(D11="","",D11+D13)</f>
        <v>117</v>
      </c>
      <c r="E9" s="564">
        <f>IF(E11="","",E11+E13)</f>
        <v>109</v>
      </c>
      <c r="F9" s="564">
        <f aca="true" t="shared" si="3" ref="F9:O9">IF(F11="","",F11+F13)</f>
        <v>150</v>
      </c>
      <c r="G9" s="564">
        <f t="shared" si="3"/>
        <v>114</v>
      </c>
      <c r="H9" s="564">
        <f t="shared" si="3"/>
        <v>129</v>
      </c>
      <c r="I9" s="564">
        <f t="shared" si="3"/>
        <v>119</v>
      </c>
      <c r="J9" s="564">
        <f t="shared" si="3"/>
        <v>123</v>
      </c>
      <c r="K9" s="564">
        <f t="shared" si="3"/>
        <v>129</v>
      </c>
      <c r="L9" s="564">
        <f t="shared" si="3"/>
        <v>128</v>
      </c>
      <c r="M9" s="564">
        <f t="shared" si="3"/>
        <v>104</v>
      </c>
      <c r="N9" s="564">
        <f t="shared" si="3"/>
        <v>95</v>
      </c>
      <c r="O9" s="565">
        <f t="shared" si="3"/>
        <v>107</v>
      </c>
      <c r="P9" s="566">
        <f>SUM(D9:O9)</f>
        <v>1424</v>
      </c>
    </row>
    <row r="10" spans="1:16" ht="18" customHeight="1">
      <c r="A10" s="814"/>
      <c r="B10" s="816" t="s">
        <v>16</v>
      </c>
      <c r="C10" s="813"/>
      <c r="D10" s="567">
        <f>IF(D5="","",D9/D5)</f>
        <v>0.17105263157894737</v>
      </c>
      <c r="E10" s="567">
        <f aca="true" t="shared" si="4" ref="E10:O10">IF(E5="","",E9/E5)</f>
        <v>0.1507607192254495</v>
      </c>
      <c r="F10" s="567">
        <f t="shared" si="4"/>
        <v>0.18072289156626506</v>
      </c>
      <c r="G10" s="567">
        <f t="shared" si="4"/>
        <v>0.15767634854771784</v>
      </c>
      <c r="H10" s="567">
        <f t="shared" si="4"/>
        <v>0.18668596237337193</v>
      </c>
      <c r="I10" s="567">
        <f t="shared" si="4"/>
        <v>0.17474302496328928</v>
      </c>
      <c r="J10" s="567">
        <f t="shared" si="4"/>
        <v>0.17107093184979139</v>
      </c>
      <c r="K10" s="567">
        <f t="shared" si="4"/>
        <v>0.19754977029096477</v>
      </c>
      <c r="L10" s="567">
        <f t="shared" si="4"/>
        <v>0.20545746388443017</v>
      </c>
      <c r="M10" s="567">
        <f t="shared" si="4"/>
        <v>0.1980952380952381</v>
      </c>
      <c r="N10" s="567">
        <f t="shared" si="4"/>
        <v>0.17117117117117117</v>
      </c>
      <c r="O10" s="568">
        <f t="shared" si="4"/>
        <v>0.16066066066066065</v>
      </c>
      <c r="P10" s="569">
        <f>IF(P9=0,0,P9/P5)</f>
        <v>0.17639043726000248</v>
      </c>
    </row>
    <row r="11" spans="1:16" ht="18" customHeight="1">
      <c r="A11" s="814"/>
      <c r="B11" s="800"/>
      <c r="C11" s="251" t="s">
        <v>17</v>
      </c>
      <c r="D11" s="701">
        <v>14</v>
      </c>
      <c r="E11" s="480">
        <v>17</v>
      </c>
      <c r="F11" s="564">
        <v>23</v>
      </c>
      <c r="G11" s="564">
        <v>18</v>
      </c>
      <c r="H11" s="564">
        <v>20</v>
      </c>
      <c r="I11" s="564">
        <v>22</v>
      </c>
      <c r="J11" s="564">
        <v>23</v>
      </c>
      <c r="K11" s="564">
        <v>19</v>
      </c>
      <c r="L11" s="564">
        <v>21</v>
      </c>
      <c r="M11" s="564">
        <v>8</v>
      </c>
      <c r="N11" s="564">
        <v>7</v>
      </c>
      <c r="O11" s="565">
        <v>10</v>
      </c>
      <c r="P11" s="566">
        <f>SUM(D11:O11)</f>
        <v>202</v>
      </c>
    </row>
    <row r="12" spans="1:16" ht="18" customHeight="1">
      <c r="A12" s="814"/>
      <c r="B12" s="800"/>
      <c r="C12" s="252" t="s">
        <v>16</v>
      </c>
      <c r="D12" s="567">
        <f>IF(D5="","",D11/D5)</f>
        <v>0.02046783625730994</v>
      </c>
      <c r="E12" s="567">
        <f aca="true" t="shared" si="5" ref="E12:O12">IF(E5="","",E11/E5)</f>
        <v>0.02351313969571231</v>
      </c>
      <c r="F12" s="567">
        <f t="shared" si="5"/>
        <v>0.027710843373493974</v>
      </c>
      <c r="G12" s="567">
        <f t="shared" si="5"/>
        <v>0.024896265560165973</v>
      </c>
      <c r="H12" s="567">
        <f t="shared" si="5"/>
        <v>0.02894356005788712</v>
      </c>
      <c r="I12" s="567">
        <f t="shared" si="5"/>
        <v>0.032305433186490456</v>
      </c>
      <c r="J12" s="567">
        <f t="shared" si="5"/>
        <v>0.031988873435326845</v>
      </c>
      <c r="K12" s="567">
        <f t="shared" si="5"/>
        <v>0.02909647779479326</v>
      </c>
      <c r="L12" s="567">
        <f t="shared" si="5"/>
        <v>0.033707865168539325</v>
      </c>
      <c r="M12" s="567">
        <f t="shared" si="5"/>
        <v>0.015238095238095238</v>
      </c>
      <c r="N12" s="567">
        <f t="shared" si="5"/>
        <v>0.012612612612612612</v>
      </c>
      <c r="O12" s="568">
        <f t="shared" si="5"/>
        <v>0.015015015015015015</v>
      </c>
      <c r="P12" s="569">
        <f>IF(P11=0,0,P11/P5)</f>
        <v>0.025021677195590238</v>
      </c>
    </row>
    <row r="13" spans="1:16" ht="18" customHeight="1">
      <c r="A13" s="814"/>
      <c r="B13" s="800"/>
      <c r="C13" s="253" t="s">
        <v>70</v>
      </c>
      <c r="D13" s="564">
        <v>103</v>
      </c>
      <c r="E13" s="564">
        <v>92</v>
      </c>
      <c r="F13" s="564">
        <v>127</v>
      </c>
      <c r="G13" s="564">
        <v>96</v>
      </c>
      <c r="H13" s="564">
        <v>109</v>
      </c>
      <c r="I13" s="564">
        <v>97</v>
      </c>
      <c r="J13" s="564">
        <v>100</v>
      </c>
      <c r="K13" s="564">
        <v>110</v>
      </c>
      <c r="L13" s="564">
        <v>107</v>
      </c>
      <c r="M13" s="564">
        <v>96</v>
      </c>
      <c r="N13" s="564">
        <v>88</v>
      </c>
      <c r="O13" s="565">
        <v>97</v>
      </c>
      <c r="P13" s="566">
        <f>SUM(D13:O13)</f>
        <v>1222</v>
      </c>
    </row>
    <row r="14" spans="1:16" ht="18" customHeight="1">
      <c r="A14" s="815"/>
      <c r="B14" s="801"/>
      <c r="C14" s="252" t="s">
        <v>16</v>
      </c>
      <c r="D14" s="567">
        <f>IF(D5="","",D13/D5)</f>
        <v>0.15058479532163743</v>
      </c>
      <c r="E14" s="567">
        <f aca="true" t="shared" si="6" ref="E14:O14">IF(E5="","",E13/E5)</f>
        <v>0.1272475795297372</v>
      </c>
      <c r="F14" s="567">
        <f t="shared" si="6"/>
        <v>0.1530120481927711</v>
      </c>
      <c r="G14" s="567">
        <f t="shared" si="6"/>
        <v>0.13278008298755187</v>
      </c>
      <c r="H14" s="567">
        <f t="shared" si="6"/>
        <v>0.1577424023154848</v>
      </c>
      <c r="I14" s="567">
        <f t="shared" si="6"/>
        <v>0.14243759177679882</v>
      </c>
      <c r="J14" s="567">
        <f t="shared" si="6"/>
        <v>0.13908205841446453</v>
      </c>
      <c r="K14" s="567">
        <f t="shared" si="6"/>
        <v>0.16845329249617153</v>
      </c>
      <c r="L14" s="567">
        <f t="shared" si="6"/>
        <v>0.17174959871589085</v>
      </c>
      <c r="M14" s="567">
        <f t="shared" si="6"/>
        <v>0.18285714285714286</v>
      </c>
      <c r="N14" s="567">
        <f t="shared" si="6"/>
        <v>0.15855855855855855</v>
      </c>
      <c r="O14" s="568">
        <f t="shared" si="6"/>
        <v>0.14564564564564564</v>
      </c>
      <c r="P14" s="569">
        <f>IF(P13=0,0,P13/P5)</f>
        <v>0.15136876006441224</v>
      </c>
    </row>
    <row r="15" spans="1:16" ht="18" customHeight="1">
      <c r="A15" s="10" t="s">
        <v>130</v>
      </c>
      <c r="B15" s="11"/>
      <c r="C15" s="254"/>
      <c r="D15" s="564">
        <f>IF(D5="","",D4-D5)</f>
        <v>82</v>
      </c>
      <c r="E15" s="564">
        <f>IF(E5="","",E4-E5)</f>
        <v>100</v>
      </c>
      <c r="F15" s="564">
        <f aca="true" t="shared" si="7" ref="F15:O15">IF(F5="","",F4-F5)</f>
        <v>126</v>
      </c>
      <c r="G15" s="564">
        <f t="shared" si="7"/>
        <v>100</v>
      </c>
      <c r="H15" s="564">
        <f t="shared" si="7"/>
        <v>89</v>
      </c>
      <c r="I15" s="564">
        <f t="shared" si="7"/>
        <v>106</v>
      </c>
      <c r="J15" s="564">
        <f t="shared" si="7"/>
        <v>96</v>
      </c>
      <c r="K15" s="564">
        <f t="shared" si="7"/>
        <v>75</v>
      </c>
      <c r="L15" s="564">
        <f t="shared" si="7"/>
        <v>72</v>
      </c>
      <c r="M15" s="564">
        <f t="shared" si="7"/>
        <v>64</v>
      </c>
      <c r="N15" s="564">
        <f t="shared" si="7"/>
        <v>80</v>
      </c>
      <c r="O15" s="565">
        <f t="shared" si="7"/>
        <v>83</v>
      </c>
      <c r="P15" s="566">
        <f>SUM(D15:O15)</f>
        <v>1073</v>
      </c>
    </row>
    <row r="16" spans="1:16" ht="18" customHeight="1" thickBot="1">
      <c r="A16" s="794" t="s">
        <v>16</v>
      </c>
      <c r="B16" s="795"/>
      <c r="C16" s="796"/>
      <c r="D16" s="570">
        <f>IF(D4="","",D15/D4)</f>
        <v>0.10704960835509138</v>
      </c>
      <c r="E16" s="570">
        <f aca="true" t="shared" si="8" ref="E16:O16">IF(E4="","",E15/E4)</f>
        <v>0.12150668286755771</v>
      </c>
      <c r="F16" s="570">
        <f t="shared" si="8"/>
        <v>0.13179916317991633</v>
      </c>
      <c r="G16" s="570">
        <f t="shared" si="8"/>
        <v>0.12150668286755771</v>
      </c>
      <c r="H16" s="570">
        <f t="shared" si="8"/>
        <v>0.1141025641025641</v>
      </c>
      <c r="I16" s="570">
        <f t="shared" si="8"/>
        <v>0.13468869123252858</v>
      </c>
      <c r="J16" s="570">
        <f t="shared" si="8"/>
        <v>0.11779141104294479</v>
      </c>
      <c r="K16" s="570">
        <f t="shared" si="8"/>
        <v>0.10302197802197802</v>
      </c>
      <c r="L16" s="570">
        <f t="shared" si="8"/>
        <v>0.10359712230215827</v>
      </c>
      <c r="M16" s="570">
        <f t="shared" si="8"/>
        <v>0.10865874363327674</v>
      </c>
      <c r="N16" s="570">
        <f t="shared" si="8"/>
        <v>0.12598425196850394</v>
      </c>
      <c r="O16" s="571">
        <f t="shared" si="8"/>
        <v>0.11081441922563418</v>
      </c>
      <c r="P16" s="572">
        <f>IF(P15=0,0,P15/P4)</f>
        <v>0.11731904657773891</v>
      </c>
    </row>
    <row r="17" spans="1:16" ht="14.25" thickTop="1">
      <c r="A17" s="246"/>
      <c r="B17" s="584"/>
      <c r="C17" s="246"/>
      <c r="D17" s="177"/>
      <c r="E17" s="177"/>
      <c r="F17" s="177"/>
      <c r="G17" s="177"/>
      <c r="H17" s="177"/>
      <c r="I17" s="177"/>
      <c r="J17" s="177"/>
      <c r="K17" s="177"/>
      <c r="L17" s="177"/>
      <c r="M17" s="177"/>
      <c r="N17" s="233"/>
      <c r="O17" s="233"/>
      <c r="P17" s="587" t="s">
        <v>161</v>
      </c>
    </row>
    <row r="18" spans="1:16" ht="13.5">
      <c r="A18" s="246"/>
      <c r="B18" s="246"/>
      <c r="C18" s="246"/>
      <c r="D18" s="177"/>
      <c r="E18" s="177"/>
      <c r="F18" s="177"/>
      <c r="G18" s="177"/>
      <c r="H18" s="177"/>
      <c r="I18" s="177"/>
      <c r="J18" s="177"/>
      <c r="K18" s="177"/>
      <c r="L18" s="177"/>
      <c r="M18" s="177"/>
      <c r="N18" s="177"/>
      <c r="O18" s="177"/>
      <c r="P18" s="177"/>
    </row>
    <row r="19" spans="1:16" ht="13.5">
      <c r="A19" s="246"/>
      <c r="B19" s="246"/>
      <c r="C19" s="246"/>
      <c r="D19" s="177"/>
      <c r="E19" s="177"/>
      <c r="F19" s="177"/>
      <c r="G19" s="177"/>
      <c r="H19" s="177"/>
      <c r="I19" s="177"/>
      <c r="J19" s="177"/>
      <c r="K19" s="177"/>
      <c r="L19" s="177"/>
      <c r="M19" s="177"/>
      <c r="N19" s="177"/>
      <c r="O19" s="177"/>
      <c r="P19" s="177"/>
    </row>
    <row r="20" spans="1:16" ht="13.5">
      <c r="A20" s="246"/>
      <c r="B20" s="246"/>
      <c r="C20" s="246"/>
      <c r="D20" s="177"/>
      <c r="E20" s="177"/>
      <c r="F20" s="177"/>
      <c r="G20" s="177"/>
      <c r="H20" s="177"/>
      <c r="I20" s="177"/>
      <c r="J20" s="177"/>
      <c r="K20" s="177"/>
      <c r="L20" s="177"/>
      <c r="M20" s="177"/>
      <c r="N20" s="177"/>
      <c r="O20" s="177"/>
      <c r="P20" s="177"/>
    </row>
    <row r="21" spans="1:16" ht="13.5">
      <c r="A21" s="246"/>
      <c r="B21" s="246"/>
      <c r="C21" s="246"/>
      <c r="D21" s="177"/>
      <c r="E21" s="177"/>
      <c r="F21" s="177"/>
      <c r="G21" s="177"/>
      <c r="H21" s="177"/>
      <c r="I21" s="177"/>
      <c r="J21" s="177"/>
      <c r="K21" s="177"/>
      <c r="L21" s="177"/>
      <c r="M21" s="177"/>
      <c r="N21" s="177"/>
      <c r="O21" s="177"/>
      <c r="P21" s="177"/>
    </row>
    <row r="22" spans="1:16" ht="13.5">
      <c r="A22" s="246"/>
      <c r="B22" s="246"/>
      <c r="C22" s="246"/>
      <c r="D22" s="177"/>
      <c r="E22" s="177"/>
      <c r="F22" s="177"/>
      <c r="G22" s="177"/>
      <c r="H22" s="177"/>
      <c r="I22" s="177"/>
      <c r="J22" s="177"/>
      <c r="K22" s="177"/>
      <c r="L22" s="177"/>
      <c r="M22" s="177"/>
      <c r="N22" s="177"/>
      <c r="O22" s="177"/>
      <c r="P22" s="177"/>
    </row>
    <row r="23" spans="1:16" ht="13.5">
      <c r="A23" s="246"/>
      <c r="B23" s="246"/>
      <c r="C23" s="246"/>
      <c r="D23" s="177"/>
      <c r="E23" s="177"/>
      <c r="F23" s="177"/>
      <c r="G23" s="177"/>
      <c r="H23" s="177"/>
      <c r="I23" s="177"/>
      <c r="J23" s="177"/>
      <c r="K23" s="177"/>
      <c r="L23" s="177"/>
      <c r="M23" s="177"/>
      <c r="N23" s="177"/>
      <c r="O23" s="177"/>
      <c r="P23" s="177"/>
    </row>
  </sheetData>
  <sheetProtection/>
  <mergeCells count="14">
    <mergeCell ref="B8:C8"/>
    <mergeCell ref="A7:A14"/>
    <mergeCell ref="B10:C10"/>
    <mergeCell ref="G1:H1"/>
    <mergeCell ref="O2:P2"/>
    <mergeCell ref="A1:F1"/>
    <mergeCell ref="A16:C16"/>
    <mergeCell ref="A6:C6"/>
    <mergeCell ref="B11:B14"/>
    <mergeCell ref="A3:C3"/>
    <mergeCell ref="A4:C4"/>
    <mergeCell ref="A5:C5"/>
    <mergeCell ref="B7:C7"/>
    <mergeCell ref="B9:C9"/>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A1:Z32"/>
  <sheetViews>
    <sheetView tabSelected="1" view="pageBreakPreview" zoomScale="115" zoomScaleSheetLayoutView="115" zoomScalePageLayoutView="0" workbookViewId="0" topLeftCell="A1">
      <pane xSplit="1" ySplit="3" topLeftCell="B10" activePane="bottomRight" state="frozen"/>
      <selection pane="topLeft" activeCell="N13" sqref="N13"/>
      <selection pane="topRight" activeCell="N13" sqref="N13"/>
      <selection pane="bottomLeft" activeCell="N13" sqref="N13"/>
      <selection pane="bottomRight" activeCell="E26" sqref="E26"/>
    </sheetView>
  </sheetViews>
  <sheetFormatPr defaultColWidth="9.00390625" defaultRowHeight="13.5"/>
  <sheetData>
    <row r="1" spans="1:26" ht="17.25">
      <c r="A1" s="24"/>
      <c r="B1" s="24"/>
      <c r="C1" s="24"/>
      <c r="E1" s="25" t="s">
        <v>38</v>
      </c>
      <c r="F1" s="24"/>
      <c r="H1" s="25"/>
      <c r="I1" s="25"/>
      <c r="J1" s="24"/>
      <c r="K1" s="24"/>
      <c r="L1" s="24"/>
      <c r="M1" s="24"/>
      <c r="N1" s="24"/>
      <c r="O1" s="24"/>
      <c r="P1" s="24"/>
      <c r="Q1" s="24"/>
      <c r="R1" s="24"/>
      <c r="S1" s="24"/>
      <c r="T1" s="24"/>
      <c r="U1" s="24"/>
      <c r="V1" s="24"/>
      <c r="W1" s="24"/>
      <c r="X1" s="24"/>
      <c r="Y1" s="24"/>
      <c r="Z1" s="24"/>
    </row>
    <row r="2" spans="1:26" ht="14.25" thickBot="1">
      <c r="A2" s="26"/>
      <c r="B2" s="26"/>
      <c r="C2" s="26"/>
      <c r="D2" s="26"/>
      <c r="E2" s="26"/>
      <c r="F2" s="26"/>
      <c r="G2" s="26"/>
      <c r="H2" s="26"/>
      <c r="I2" s="26"/>
      <c r="J2" s="26"/>
      <c r="K2" s="26" t="s">
        <v>207</v>
      </c>
      <c r="L2" s="26"/>
      <c r="N2" s="26"/>
      <c r="O2" s="26"/>
      <c r="P2" s="26"/>
      <c r="Q2" s="26"/>
      <c r="R2" s="26"/>
      <c r="S2" s="26"/>
      <c r="T2" s="26"/>
      <c r="U2" s="24"/>
      <c r="V2" s="24"/>
      <c r="W2" s="24"/>
      <c r="X2" s="24"/>
      <c r="Y2" s="24"/>
      <c r="Z2" s="24"/>
    </row>
    <row r="3" spans="1:26" ht="30.75" customHeight="1" thickBot="1" thickTop="1">
      <c r="A3" s="27"/>
      <c r="B3" s="619" t="s">
        <v>164</v>
      </c>
      <c r="C3" s="620" t="s">
        <v>165</v>
      </c>
      <c r="D3" s="620" t="s">
        <v>166</v>
      </c>
      <c r="E3" s="620" t="s">
        <v>167</v>
      </c>
      <c r="F3" s="620" t="s">
        <v>168</v>
      </c>
      <c r="G3" s="620" t="s">
        <v>169</v>
      </c>
      <c r="H3" s="620" t="s">
        <v>170</v>
      </c>
      <c r="I3" s="620" t="s">
        <v>171</v>
      </c>
      <c r="J3" s="620" t="s">
        <v>172</v>
      </c>
      <c r="K3" s="621" t="s">
        <v>173</v>
      </c>
      <c r="O3" s="24"/>
      <c r="P3" s="24"/>
      <c r="Q3" s="24"/>
      <c r="R3" s="24"/>
      <c r="S3" s="24"/>
      <c r="T3" s="24"/>
      <c r="U3" s="24"/>
      <c r="V3" s="24"/>
      <c r="W3" s="24"/>
      <c r="X3" s="24"/>
      <c r="Y3" s="24"/>
      <c r="Z3" s="24"/>
    </row>
    <row r="4" spans="1:26" ht="13.5" customHeight="1" thickTop="1">
      <c r="A4" s="28" t="s">
        <v>39</v>
      </c>
      <c r="B4" s="29">
        <v>13985</v>
      </c>
      <c r="C4" s="30">
        <v>14185</v>
      </c>
      <c r="D4" s="30">
        <v>17025</v>
      </c>
      <c r="E4" s="30">
        <v>15532</v>
      </c>
      <c r="F4" s="30">
        <v>15797</v>
      </c>
      <c r="G4" s="30">
        <v>16018</v>
      </c>
      <c r="H4" s="30">
        <v>16249</v>
      </c>
      <c r="I4" s="30">
        <v>15741</v>
      </c>
      <c r="J4" s="30">
        <v>18295</v>
      </c>
      <c r="K4" s="598">
        <v>18812</v>
      </c>
      <c r="O4" s="24"/>
      <c r="P4" s="24"/>
      <c r="Q4" s="24"/>
      <c r="R4" s="24"/>
      <c r="S4" s="24"/>
      <c r="T4" s="24"/>
      <c r="U4" s="24"/>
      <c r="V4" s="24"/>
      <c r="W4" s="24"/>
      <c r="X4" s="24"/>
      <c r="Y4" s="24"/>
      <c r="Z4" s="24"/>
    </row>
    <row r="5" spans="1:26" ht="13.5">
      <c r="A5" s="31" t="s">
        <v>40</v>
      </c>
      <c r="B5" s="32">
        <v>9977</v>
      </c>
      <c r="C5" s="33">
        <v>9054</v>
      </c>
      <c r="D5" s="33">
        <v>11434</v>
      </c>
      <c r="E5" s="33">
        <v>13321</v>
      </c>
      <c r="F5" s="33">
        <v>16118</v>
      </c>
      <c r="G5" s="33">
        <v>17012</v>
      </c>
      <c r="H5" s="33">
        <v>16244</v>
      </c>
      <c r="I5" s="33">
        <v>17175</v>
      </c>
      <c r="J5" s="33">
        <v>13898</v>
      </c>
      <c r="K5" s="34">
        <v>11206</v>
      </c>
      <c r="O5" s="24"/>
      <c r="P5" s="24"/>
      <c r="Q5" s="24"/>
      <c r="R5" s="24"/>
      <c r="S5" s="24"/>
      <c r="T5" s="24"/>
      <c r="U5" s="24"/>
      <c r="V5" s="24"/>
      <c r="W5" s="24"/>
      <c r="X5" s="24"/>
      <c r="Y5" s="24"/>
      <c r="Z5" s="24"/>
    </row>
    <row r="6" spans="1:26" ht="13.5">
      <c r="A6" s="31" t="s">
        <v>41</v>
      </c>
      <c r="B6" s="32">
        <v>337</v>
      </c>
      <c r="C6" s="33">
        <v>347</v>
      </c>
      <c r="D6" s="33">
        <v>355</v>
      </c>
      <c r="E6" s="33">
        <v>717</v>
      </c>
      <c r="F6" s="33">
        <v>703</v>
      </c>
      <c r="G6" s="33">
        <v>921</v>
      </c>
      <c r="H6" s="33">
        <v>1007</v>
      </c>
      <c r="I6" s="33">
        <v>625</v>
      </c>
      <c r="J6" s="33">
        <v>362</v>
      </c>
      <c r="K6" s="34">
        <v>730</v>
      </c>
      <c r="O6" s="24"/>
      <c r="P6" s="24"/>
      <c r="Q6" s="24"/>
      <c r="R6" s="24"/>
      <c r="S6" s="24"/>
      <c r="T6" s="24"/>
      <c r="U6" s="24"/>
      <c r="V6" s="24"/>
      <c r="W6" s="24"/>
      <c r="X6" s="24"/>
      <c r="Y6" s="24"/>
      <c r="Z6" s="24"/>
    </row>
    <row r="7" spans="1:26" ht="14.25" thickBot="1">
      <c r="A7" s="35" t="s">
        <v>42</v>
      </c>
      <c r="B7" s="36">
        <v>2245</v>
      </c>
      <c r="C7" s="37">
        <v>3434</v>
      </c>
      <c r="D7" s="37">
        <v>3908</v>
      </c>
      <c r="E7" s="37">
        <v>5063</v>
      </c>
      <c r="F7" s="37">
        <v>6531</v>
      </c>
      <c r="G7" s="37">
        <v>8849</v>
      </c>
      <c r="H7" s="37">
        <v>6699</v>
      </c>
      <c r="I7" s="37">
        <v>4526</v>
      </c>
      <c r="J7" s="37">
        <v>4981</v>
      </c>
      <c r="K7" s="38">
        <v>5932</v>
      </c>
      <c r="O7" s="24"/>
      <c r="P7" s="24"/>
      <c r="Q7" s="24"/>
      <c r="R7" s="24"/>
      <c r="S7" s="24"/>
      <c r="T7" s="24"/>
      <c r="U7" s="24"/>
      <c r="V7" s="24"/>
      <c r="W7" s="24"/>
      <c r="X7" s="24"/>
      <c r="Y7" s="24"/>
      <c r="Z7" s="24"/>
    </row>
    <row r="8" spans="1:26" ht="15" thickBot="1" thickTop="1">
      <c r="A8" s="39" t="s">
        <v>43</v>
      </c>
      <c r="B8" s="40">
        <v>26544</v>
      </c>
      <c r="C8" s="41">
        <v>27020</v>
      </c>
      <c r="D8" s="41">
        <v>32722</v>
      </c>
      <c r="E8" s="41">
        <v>34633</v>
      </c>
      <c r="F8" s="41">
        <v>39149</v>
      </c>
      <c r="G8" s="41">
        <v>42800</v>
      </c>
      <c r="H8" s="41">
        <v>40199</v>
      </c>
      <c r="I8" s="41">
        <v>38067</v>
      </c>
      <c r="J8" s="41">
        <v>37536</v>
      </c>
      <c r="K8" s="42">
        <v>36680</v>
      </c>
      <c r="O8" s="24"/>
      <c r="P8" s="24"/>
      <c r="Q8" s="24"/>
      <c r="R8" s="24"/>
      <c r="S8" s="24"/>
      <c r="T8" s="24"/>
      <c r="U8" s="24"/>
      <c r="V8" s="24"/>
      <c r="W8" s="24"/>
      <c r="X8" s="24"/>
      <c r="Y8" s="24"/>
      <c r="Z8" s="24"/>
    </row>
    <row r="9" spans="1:26" ht="15" thickBot="1" thickTop="1">
      <c r="A9" s="43"/>
      <c r="B9" s="26"/>
      <c r="C9" s="26"/>
      <c r="D9" s="26"/>
      <c r="E9" s="26"/>
      <c r="F9" s="26"/>
      <c r="G9" s="26"/>
      <c r="H9" s="26"/>
      <c r="I9" s="26"/>
      <c r="J9" s="26"/>
      <c r="K9" s="26"/>
      <c r="L9" s="26"/>
      <c r="M9" s="26"/>
      <c r="N9" s="26"/>
      <c r="O9" s="26"/>
      <c r="P9" s="26"/>
      <c r="Q9" s="26"/>
      <c r="R9" s="26"/>
      <c r="S9" s="26"/>
      <c r="T9" s="26"/>
      <c r="U9" s="24"/>
      <c r="V9" s="24"/>
      <c r="W9" s="24"/>
      <c r="X9" s="24"/>
      <c r="Y9" s="24"/>
      <c r="Z9" s="24"/>
    </row>
    <row r="10" spans="1:26" ht="30.75" customHeight="1" thickBot="1" thickTop="1">
      <c r="A10" s="599"/>
      <c r="B10" s="619" t="s">
        <v>174</v>
      </c>
      <c r="C10" s="620" t="s">
        <v>175</v>
      </c>
      <c r="D10" s="620" t="s">
        <v>176</v>
      </c>
      <c r="E10" s="622" t="s">
        <v>177</v>
      </c>
      <c r="F10" s="620" t="s">
        <v>178</v>
      </c>
      <c r="G10" s="620" t="s">
        <v>179</v>
      </c>
      <c r="H10" s="620" t="s">
        <v>180</v>
      </c>
      <c r="I10" s="620" t="s">
        <v>181</v>
      </c>
      <c r="J10" s="620" t="s">
        <v>182</v>
      </c>
      <c r="K10" s="621" t="s">
        <v>183</v>
      </c>
      <c r="V10" s="26"/>
      <c r="W10" s="26"/>
      <c r="X10" s="26"/>
      <c r="Y10" s="26"/>
      <c r="Z10" s="26"/>
    </row>
    <row r="11" spans="1:26" ht="14.25" thickTop="1">
      <c r="A11" s="600" t="s">
        <v>39</v>
      </c>
      <c r="B11" s="29">
        <v>17001</v>
      </c>
      <c r="C11" s="30">
        <v>20367</v>
      </c>
      <c r="D11" s="30">
        <v>14660</v>
      </c>
      <c r="E11" s="604">
        <v>14282</v>
      </c>
      <c r="F11" s="30">
        <v>15296</v>
      </c>
      <c r="G11" s="30">
        <v>14245</v>
      </c>
      <c r="H11" s="46">
        <v>12686</v>
      </c>
      <c r="I11" s="30">
        <v>12231</v>
      </c>
      <c r="J11" s="30">
        <v>12461</v>
      </c>
      <c r="K11" s="601">
        <v>12187</v>
      </c>
      <c r="V11" s="26"/>
      <c r="W11" s="26"/>
      <c r="X11" s="26"/>
      <c r="Y11" s="26"/>
      <c r="Z11" s="26"/>
    </row>
    <row r="12" spans="1:26" ht="13.5">
      <c r="A12" s="31" t="s">
        <v>40</v>
      </c>
      <c r="B12" s="32">
        <v>10697</v>
      </c>
      <c r="C12" s="33">
        <v>10975</v>
      </c>
      <c r="D12" s="33">
        <v>10691</v>
      </c>
      <c r="E12" s="49">
        <v>9699</v>
      </c>
      <c r="F12" s="33">
        <v>8846</v>
      </c>
      <c r="G12" s="33">
        <v>7662</v>
      </c>
      <c r="H12" s="33">
        <v>9204</v>
      </c>
      <c r="I12" s="33">
        <v>8744</v>
      </c>
      <c r="J12" s="49">
        <v>8360</v>
      </c>
      <c r="K12" s="34">
        <v>8411</v>
      </c>
      <c r="V12" s="26"/>
      <c r="W12" s="26"/>
      <c r="X12" s="26"/>
      <c r="Y12" s="26"/>
      <c r="Z12" s="26"/>
    </row>
    <row r="13" spans="1:26" ht="13.5">
      <c r="A13" s="31" t="s">
        <v>41</v>
      </c>
      <c r="B13" s="32">
        <v>525</v>
      </c>
      <c r="C13" s="33">
        <v>417</v>
      </c>
      <c r="D13" s="33">
        <v>463</v>
      </c>
      <c r="E13" s="49">
        <v>217</v>
      </c>
      <c r="F13" s="33">
        <v>243</v>
      </c>
      <c r="G13" s="33">
        <v>129</v>
      </c>
      <c r="H13" s="33">
        <v>119</v>
      </c>
      <c r="I13" s="33">
        <v>191</v>
      </c>
      <c r="J13" s="33">
        <v>280</v>
      </c>
      <c r="K13" s="602">
        <v>219</v>
      </c>
      <c r="V13" s="26"/>
      <c r="W13" s="26"/>
      <c r="X13" s="26"/>
      <c r="Y13" s="26"/>
      <c r="Z13" s="26"/>
    </row>
    <row r="14" spans="1:26" ht="14.25" thickBot="1">
      <c r="A14" s="35" t="s">
        <v>42</v>
      </c>
      <c r="B14" s="36">
        <v>4107</v>
      </c>
      <c r="C14" s="37">
        <v>3350</v>
      </c>
      <c r="D14" s="37">
        <v>2659</v>
      </c>
      <c r="E14" s="605">
        <v>2317</v>
      </c>
      <c r="F14" s="37">
        <v>2010</v>
      </c>
      <c r="G14" s="37">
        <v>1808</v>
      </c>
      <c r="H14" s="37">
        <v>1739</v>
      </c>
      <c r="I14" s="37">
        <v>1715</v>
      </c>
      <c r="J14" s="37">
        <v>2333</v>
      </c>
      <c r="K14" s="603">
        <v>2643</v>
      </c>
      <c r="V14" s="26"/>
      <c r="W14" s="26"/>
      <c r="X14" s="26"/>
      <c r="Y14" s="26"/>
      <c r="Z14" s="26"/>
    </row>
    <row r="15" spans="1:26" ht="15" thickBot="1" thickTop="1">
      <c r="A15" s="39" t="s">
        <v>43</v>
      </c>
      <c r="B15" s="40">
        <v>32330</v>
      </c>
      <c r="C15" s="41">
        <v>35109</v>
      </c>
      <c r="D15" s="41">
        <v>28473</v>
      </c>
      <c r="E15" s="606">
        <v>26515</v>
      </c>
      <c r="F15" s="41">
        <v>26395</v>
      </c>
      <c r="G15" s="41">
        <v>23844</v>
      </c>
      <c r="H15" s="54">
        <v>23748</v>
      </c>
      <c r="I15" s="41">
        <v>22881</v>
      </c>
      <c r="J15" s="41">
        <v>23434</v>
      </c>
      <c r="K15" s="42">
        <v>23460</v>
      </c>
      <c r="V15" s="26"/>
      <c r="W15" s="26"/>
      <c r="X15" s="26"/>
      <c r="Y15" s="26"/>
      <c r="Z15" s="26"/>
    </row>
    <row r="16" spans="1:26" ht="15" thickBot="1" thickTop="1">
      <c r="A16" s="26"/>
      <c r="B16" s="26"/>
      <c r="C16" s="26"/>
      <c r="D16" s="26"/>
      <c r="E16" s="26"/>
      <c r="F16" s="26"/>
      <c r="G16" s="26"/>
      <c r="H16" s="26"/>
      <c r="I16" s="26"/>
      <c r="J16" s="26"/>
      <c r="K16" s="26"/>
      <c r="L16" s="26"/>
      <c r="M16" s="26"/>
      <c r="N16" s="26"/>
      <c r="O16" s="26"/>
      <c r="P16" s="26"/>
      <c r="Q16" s="26"/>
      <c r="R16" s="26"/>
      <c r="S16" s="26"/>
      <c r="T16" s="26"/>
      <c r="U16" s="24"/>
      <c r="V16" s="24"/>
      <c r="W16" s="24"/>
      <c r="X16" s="24"/>
      <c r="Y16" s="24"/>
      <c r="Z16" s="24"/>
    </row>
    <row r="17" spans="1:26" ht="30.75" customHeight="1" thickBot="1" thickTop="1">
      <c r="A17" s="44"/>
      <c r="B17" s="620" t="s">
        <v>184</v>
      </c>
      <c r="C17" s="620" t="s">
        <v>185</v>
      </c>
      <c r="D17" s="620" t="s">
        <v>186</v>
      </c>
      <c r="E17" s="620" t="s">
        <v>187</v>
      </c>
      <c r="F17" s="620" t="s">
        <v>188</v>
      </c>
      <c r="G17" s="620" t="s">
        <v>189</v>
      </c>
      <c r="H17" s="620" t="s">
        <v>190</v>
      </c>
      <c r="I17" s="623" t="s">
        <v>191</v>
      </c>
      <c r="J17" s="620" t="s">
        <v>192</v>
      </c>
      <c r="K17" s="643" t="s">
        <v>193</v>
      </c>
      <c r="L17" s="26"/>
      <c r="O17" s="26"/>
      <c r="P17" s="26"/>
      <c r="Q17" s="26"/>
      <c r="R17" s="26"/>
      <c r="S17" s="26"/>
      <c r="T17" s="26"/>
      <c r="U17" s="24"/>
      <c r="V17" s="24"/>
      <c r="W17" s="24"/>
      <c r="X17" s="24"/>
      <c r="Y17" s="24"/>
      <c r="Z17" s="24"/>
    </row>
    <row r="18" spans="1:26" ht="14.25" thickTop="1">
      <c r="A18" s="45" t="s">
        <v>39</v>
      </c>
      <c r="B18" s="148">
        <v>12649</v>
      </c>
      <c r="C18" s="47">
        <v>12710</v>
      </c>
      <c r="D18" s="47">
        <v>11114</v>
      </c>
      <c r="E18" s="148">
        <v>11189</v>
      </c>
      <c r="F18" s="47">
        <v>9272</v>
      </c>
      <c r="G18" s="47">
        <v>10647</v>
      </c>
      <c r="H18" s="46">
        <v>11242</v>
      </c>
      <c r="I18" s="148">
        <v>11445</v>
      </c>
      <c r="J18" s="30">
        <v>12200</v>
      </c>
      <c r="K18" s="644">
        <v>9400</v>
      </c>
      <c r="L18" s="26"/>
      <c r="O18" s="26"/>
      <c r="P18" s="26"/>
      <c r="Q18" s="26"/>
      <c r="R18" s="26"/>
      <c r="S18" s="26"/>
      <c r="T18" s="26"/>
      <c r="U18" s="24"/>
      <c r="V18" s="24"/>
      <c r="W18" s="24"/>
      <c r="X18" s="24"/>
      <c r="Y18" s="24"/>
      <c r="Z18" s="24"/>
    </row>
    <row r="19" spans="1:26" ht="13.5">
      <c r="A19" s="48" t="s">
        <v>40</v>
      </c>
      <c r="B19" s="149">
        <v>9472</v>
      </c>
      <c r="C19" s="33">
        <v>9464</v>
      </c>
      <c r="D19" s="33">
        <v>8553</v>
      </c>
      <c r="E19" s="149">
        <v>9410</v>
      </c>
      <c r="F19" s="33">
        <v>7167</v>
      </c>
      <c r="G19" s="33">
        <v>6965</v>
      </c>
      <c r="H19" s="33">
        <v>6385</v>
      </c>
      <c r="I19" s="149">
        <v>8593</v>
      </c>
      <c r="J19" s="33">
        <v>8932</v>
      </c>
      <c r="K19" s="645">
        <v>8348</v>
      </c>
      <c r="L19" s="26"/>
      <c r="O19" s="26"/>
      <c r="P19" s="26"/>
      <c r="Q19" s="26"/>
      <c r="R19" s="26"/>
      <c r="S19" s="26"/>
      <c r="T19" s="26"/>
      <c r="U19" s="24"/>
      <c r="V19" s="24"/>
      <c r="W19" s="24"/>
      <c r="X19" s="24"/>
      <c r="Y19" s="24"/>
      <c r="Z19" s="24"/>
    </row>
    <row r="20" spans="1:26" ht="13.5">
      <c r="A20" s="48" t="s">
        <v>41</v>
      </c>
      <c r="B20" s="150">
        <v>143</v>
      </c>
      <c r="C20" s="50">
        <v>94</v>
      </c>
      <c r="D20" s="50">
        <v>100</v>
      </c>
      <c r="E20" s="150">
        <v>110</v>
      </c>
      <c r="F20" s="50">
        <v>132</v>
      </c>
      <c r="G20" s="50">
        <v>280</v>
      </c>
      <c r="H20" s="50">
        <v>112</v>
      </c>
      <c r="I20" s="150">
        <v>47</v>
      </c>
      <c r="J20" s="33">
        <v>155</v>
      </c>
      <c r="K20" s="645">
        <v>36</v>
      </c>
      <c r="L20" s="26"/>
      <c r="O20" s="26"/>
      <c r="P20" s="26"/>
      <c r="Q20" s="26"/>
      <c r="R20" s="26"/>
      <c r="S20" s="26"/>
      <c r="T20" s="26"/>
      <c r="U20" s="24"/>
      <c r="V20" s="24"/>
      <c r="W20" s="24"/>
      <c r="X20" s="24"/>
      <c r="Y20" s="24"/>
      <c r="Z20" s="24"/>
    </row>
    <row r="21" spans="1:26" ht="14.25" thickBot="1">
      <c r="A21" s="51" t="s">
        <v>42</v>
      </c>
      <c r="B21" s="151">
        <v>6449</v>
      </c>
      <c r="C21" s="52">
        <v>5930</v>
      </c>
      <c r="D21" s="52">
        <v>5513</v>
      </c>
      <c r="E21" s="151">
        <v>2743</v>
      </c>
      <c r="F21" s="52">
        <v>1595</v>
      </c>
      <c r="G21" s="52">
        <v>2066</v>
      </c>
      <c r="H21" s="52">
        <v>2193</v>
      </c>
      <c r="I21" s="151">
        <v>2145</v>
      </c>
      <c r="J21" s="37">
        <v>3080</v>
      </c>
      <c r="K21" s="646">
        <v>4162</v>
      </c>
      <c r="L21" s="26"/>
      <c r="O21" s="26"/>
      <c r="P21" s="26"/>
      <c r="Q21" s="26"/>
      <c r="R21" s="26"/>
      <c r="S21" s="26"/>
      <c r="T21" s="26"/>
      <c r="U21" s="24"/>
      <c r="V21" s="24"/>
      <c r="W21" s="24"/>
      <c r="X21" s="24"/>
      <c r="Y21" s="24"/>
      <c r="Z21" s="24"/>
    </row>
    <row r="22" spans="1:26" ht="15" thickBot="1" thickTop="1">
      <c r="A22" s="53" t="s">
        <v>43</v>
      </c>
      <c r="B22" s="152">
        <v>28713</v>
      </c>
      <c r="C22" s="41">
        <v>28198</v>
      </c>
      <c r="D22" s="41">
        <f>SUM(D18:D21)</f>
        <v>25280</v>
      </c>
      <c r="E22" s="152">
        <v>23452</v>
      </c>
      <c r="F22" s="41">
        <f>SUM(F18:F21)</f>
        <v>18166</v>
      </c>
      <c r="G22" s="41">
        <f>SUM(G18:G21)</f>
        <v>19958</v>
      </c>
      <c r="H22" s="41">
        <f>SUM(H18:H21)</f>
        <v>19932</v>
      </c>
      <c r="I22" s="152">
        <f>SUM(I18:I21)</f>
        <v>22230</v>
      </c>
      <c r="J22" s="41">
        <v>24367</v>
      </c>
      <c r="K22" s="647">
        <v>21946</v>
      </c>
      <c r="L22" s="26"/>
      <c r="O22" s="26"/>
      <c r="P22" s="26"/>
      <c r="Q22" s="26"/>
      <c r="R22" s="26"/>
      <c r="S22" s="26"/>
      <c r="T22" s="26"/>
      <c r="U22" s="24"/>
      <c r="V22" s="24"/>
      <c r="W22" s="24"/>
      <c r="X22" s="24"/>
      <c r="Y22" s="24"/>
      <c r="Z22" s="24"/>
    </row>
    <row r="23" spans="1:26" ht="15" thickBot="1" thickTop="1">
      <c r="A23" s="576"/>
      <c r="B23" s="24"/>
      <c r="C23" s="24"/>
      <c r="D23" s="24"/>
      <c r="E23" s="24"/>
      <c r="F23" s="24"/>
      <c r="G23" s="24"/>
      <c r="H23" s="24"/>
      <c r="I23" s="24"/>
      <c r="J23" s="24"/>
      <c r="M23" s="24"/>
      <c r="O23" s="24"/>
      <c r="P23" s="24"/>
      <c r="Q23" s="24"/>
      <c r="R23" s="24"/>
      <c r="S23" s="24"/>
      <c r="T23" s="24"/>
      <c r="U23" s="24"/>
      <c r="V23" s="24"/>
      <c r="W23" s="24"/>
      <c r="X23" s="24"/>
      <c r="Y23" s="24"/>
      <c r="Z23" s="24"/>
    </row>
    <row r="24" spans="1:26" ht="24" thickBot="1" thickTop="1">
      <c r="A24" s="44"/>
      <c r="B24" s="619" t="s">
        <v>200</v>
      </c>
      <c r="C24" s="623" t="s">
        <v>201</v>
      </c>
      <c r="D24" s="620" t="s">
        <v>206</v>
      </c>
      <c r="E24" s="623" t="s">
        <v>209</v>
      </c>
      <c r="F24" s="743" t="s">
        <v>216</v>
      </c>
      <c r="G24" s="24"/>
      <c r="H24" s="24"/>
      <c r="I24" s="24"/>
      <c r="J24" s="24"/>
      <c r="K24" s="24"/>
      <c r="L24" s="24"/>
      <c r="M24" s="24"/>
      <c r="N24" s="24"/>
      <c r="O24" s="24"/>
      <c r="P24" s="24"/>
      <c r="Q24" s="24"/>
      <c r="R24" s="24"/>
      <c r="S24" s="24"/>
      <c r="T24" s="24"/>
      <c r="U24" s="24"/>
      <c r="V24" s="24"/>
      <c r="W24" s="24"/>
      <c r="X24" s="24"/>
      <c r="Y24" s="24"/>
      <c r="Z24" s="24"/>
    </row>
    <row r="25" spans="1:26" ht="14.25" thickTop="1">
      <c r="A25" s="45" t="s">
        <v>39</v>
      </c>
      <c r="B25" s="640">
        <v>9557</v>
      </c>
      <c r="C25" s="148">
        <v>9606</v>
      </c>
      <c r="D25" s="47">
        <v>9257</v>
      </c>
      <c r="E25" s="148">
        <v>9709</v>
      </c>
      <c r="F25" s="744">
        <v>9149</v>
      </c>
      <c r="G25" s="24"/>
      <c r="H25" s="24"/>
      <c r="I25" s="24"/>
      <c r="J25" s="24"/>
      <c r="K25" s="24"/>
      <c r="L25" s="24"/>
      <c r="M25" s="24"/>
      <c r="N25" s="24"/>
      <c r="O25" s="24"/>
      <c r="P25" s="24"/>
      <c r="Q25" s="24"/>
      <c r="R25" s="24"/>
      <c r="S25" s="24"/>
      <c r="T25" s="24"/>
      <c r="U25" s="24"/>
      <c r="V25" s="24"/>
      <c r="W25" s="24"/>
      <c r="X25" s="24"/>
      <c r="Y25" s="24"/>
      <c r="Z25" s="24"/>
    </row>
    <row r="26" spans="1:26" ht="13.5">
      <c r="A26" s="48" t="s">
        <v>40</v>
      </c>
      <c r="B26" s="32">
        <v>9136</v>
      </c>
      <c r="C26" s="149">
        <v>9517</v>
      </c>
      <c r="D26" s="33">
        <v>7802</v>
      </c>
      <c r="E26" s="149">
        <v>6510</v>
      </c>
      <c r="F26" s="745">
        <v>5093</v>
      </c>
      <c r="G26" s="24"/>
      <c r="H26" s="24"/>
      <c r="I26" s="24"/>
      <c r="J26" s="24"/>
      <c r="K26" s="24"/>
      <c r="L26" s="24"/>
      <c r="M26" s="24"/>
      <c r="N26" s="55"/>
      <c r="O26" s="55"/>
      <c r="P26" s="24"/>
      <c r="Q26" s="24"/>
      <c r="R26" s="24"/>
      <c r="S26" s="24"/>
      <c r="T26" s="24"/>
      <c r="U26" s="24"/>
      <c r="V26" s="24"/>
      <c r="W26" s="24"/>
      <c r="X26" s="24"/>
      <c r="Y26" s="24"/>
      <c r="Z26" s="24"/>
    </row>
    <row r="27" spans="1:6" ht="13.5">
      <c r="A27" s="48" t="s">
        <v>41</v>
      </c>
      <c r="B27" s="641">
        <v>525</v>
      </c>
      <c r="C27" s="150">
        <v>214</v>
      </c>
      <c r="D27" s="50">
        <v>121</v>
      </c>
      <c r="E27" s="150">
        <v>77</v>
      </c>
      <c r="F27" s="746">
        <v>54</v>
      </c>
    </row>
    <row r="28" spans="1:6" ht="14.25" thickBot="1">
      <c r="A28" s="51" t="s">
        <v>42</v>
      </c>
      <c r="B28" s="642">
        <v>3310</v>
      </c>
      <c r="C28" s="151">
        <v>3468</v>
      </c>
      <c r="D28" s="52">
        <v>3714</v>
      </c>
      <c r="E28" s="151">
        <v>3562</v>
      </c>
      <c r="F28" s="747">
        <v>3469</v>
      </c>
    </row>
    <row r="29" spans="1:6" ht="15" thickBot="1" thickTop="1">
      <c r="A29" s="53" t="s">
        <v>43</v>
      </c>
      <c r="B29" s="40">
        <v>22528</v>
      </c>
      <c r="C29" s="152">
        <v>22805</v>
      </c>
      <c r="D29" s="41">
        <v>20894</v>
      </c>
      <c r="E29" s="152">
        <f>SUM(E25:E28)</f>
        <v>19858</v>
      </c>
      <c r="F29" s="748">
        <f>SUM(F25:F28)</f>
        <v>17765</v>
      </c>
    </row>
    <row r="30" spans="1:7" ht="14.25" thickTop="1">
      <c r="A30" s="24"/>
      <c r="B30" s="24"/>
      <c r="G30" s="585" t="s">
        <v>161</v>
      </c>
    </row>
    <row r="31" spans="1:2" ht="13.5">
      <c r="A31" s="24"/>
      <c r="B31" s="24"/>
    </row>
    <row r="32" spans="1:2" ht="13.5">
      <c r="A32" s="24"/>
      <c r="B32" s="24"/>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3"/>
  <dimension ref="A1:P99"/>
  <sheetViews>
    <sheetView view="pageBreakPreview" zoomScaleNormal="90" zoomScaleSheetLayoutView="100" workbookViewId="0" topLeftCell="A1">
      <selection activeCell="M20" sqref="M20"/>
    </sheetView>
  </sheetViews>
  <sheetFormatPr defaultColWidth="9.00390625" defaultRowHeight="13.5"/>
  <cols>
    <col min="1" max="1" width="4.375" style="168" bestFit="1" customWidth="1"/>
    <col min="2" max="2" width="9.875" style="168" bestFit="1" customWidth="1"/>
    <col min="3" max="15" width="12.25390625" style="168" customWidth="1"/>
    <col min="16" max="16384" width="9.00390625" style="168" customWidth="1"/>
  </cols>
  <sheetData>
    <row r="1" spans="1:16" ht="17.25">
      <c r="A1" s="590"/>
      <c r="B1" s="270"/>
      <c r="C1" s="270"/>
      <c r="D1" s="270"/>
      <c r="E1" s="270"/>
      <c r="F1" s="270"/>
      <c r="G1" s="13" t="s">
        <v>19</v>
      </c>
      <c r="H1" s="13"/>
      <c r="I1" s="13"/>
      <c r="J1" s="270"/>
      <c r="K1" s="472" t="s">
        <v>211</v>
      </c>
      <c r="L1" s="270"/>
      <c r="M1" s="270"/>
      <c r="N1" s="270"/>
      <c r="O1" s="270"/>
      <c r="P1" s="270"/>
    </row>
    <row r="2" spans="1:15" ht="13.5">
      <c r="A2" s="270"/>
      <c r="B2" s="270"/>
      <c r="C2" s="270"/>
      <c r="D2" s="270"/>
      <c r="E2" s="270"/>
      <c r="F2" s="270"/>
      <c r="G2" s="270"/>
      <c r="H2" s="270"/>
      <c r="I2" s="270"/>
      <c r="J2" s="270"/>
      <c r="K2" s="270"/>
      <c r="L2" s="270"/>
      <c r="M2" s="270"/>
      <c r="N2" s="270"/>
      <c r="O2" s="270"/>
    </row>
    <row r="3" spans="1:15" ht="15" thickBot="1">
      <c r="A3" s="12"/>
      <c r="B3" s="270"/>
      <c r="C3" s="270"/>
      <c r="D3" s="270"/>
      <c r="E3" s="270"/>
      <c r="F3" s="270"/>
      <c r="G3" s="270"/>
      <c r="H3" s="270"/>
      <c r="I3" s="270"/>
      <c r="J3" s="270"/>
      <c r="K3" s="270"/>
      <c r="L3" s="270"/>
      <c r="M3" s="270"/>
      <c r="N3" s="270"/>
      <c r="O3" s="270"/>
    </row>
    <row r="4" spans="1:16" ht="18.75" thickBot="1" thickTop="1">
      <c r="A4" s="14"/>
      <c r="B4" s="463"/>
      <c r="C4" s="15" t="s">
        <v>1</v>
      </c>
      <c r="D4" s="16" t="s">
        <v>2</v>
      </c>
      <c r="E4" s="16" t="s">
        <v>3</v>
      </c>
      <c r="F4" s="16" t="s">
        <v>4</v>
      </c>
      <c r="G4" s="16" t="s">
        <v>5</v>
      </c>
      <c r="H4" s="16" t="s">
        <v>6</v>
      </c>
      <c r="I4" s="16" t="s">
        <v>7</v>
      </c>
      <c r="J4" s="16" t="s">
        <v>8</v>
      </c>
      <c r="K4" s="16" t="s">
        <v>9</v>
      </c>
      <c r="L4" s="16" t="s">
        <v>10</v>
      </c>
      <c r="M4" s="16" t="s">
        <v>11</v>
      </c>
      <c r="N4" s="17" t="s">
        <v>12</v>
      </c>
      <c r="O4" s="608" t="s">
        <v>13</v>
      </c>
      <c r="P4" s="270"/>
    </row>
    <row r="5" spans="1:16" ht="15" thickTop="1">
      <c r="A5" s="18"/>
      <c r="B5" s="449" t="s">
        <v>20</v>
      </c>
      <c r="C5" s="271">
        <v>766</v>
      </c>
      <c r="D5" s="272">
        <v>826</v>
      </c>
      <c r="E5" s="272">
        <v>956</v>
      </c>
      <c r="F5" s="272">
        <v>823</v>
      </c>
      <c r="G5" s="272">
        <v>780</v>
      </c>
      <c r="H5" s="272">
        <v>787</v>
      </c>
      <c r="I5" s="272">
        <v>815</v>
      </c>
      <c r="J5" s="272">
        <v>728</v>
      </c>
      <c r="K5" s="272">
        <v>695</v>
      </c>
      <c r="L5" s="272">
        <v>589</v>
      </c>
      <c r="M5" s="648">
        <v>635</v>
      </c>
      <c r="N5" s="648">
        <v>749</v>
      </c>
      <c r="O5" s="275">
        <f>SUM(C5:N5)</f>
        <v>9149</v>
      </c>
      <c r="P5" s="270"/>
    </row>
    <row r="6" spans="1:16" s="244" customFormat="1" ht="14.25">
      <c r="A6" s="143" t="s">
        <v>21</v>
      </c>
      <c r="B6" s="247" t="s">
        <v>16</v>
      </c>
      <c r="C6" s="276">
        <f>IF(C5="","",C5/C32)</f>
        <v>0.4938749194068343</v>
      </c>
      <c r="D6" s="277">
        <f>IF(D5="","",D5/D32)</f>
        <v>0.5776223776223777</v>
      </c>
      <c r="E6" s="277">
        <f>IF(E5="","",E5/E32)</f>
        <v>0.4845413076533198</v>
      </c>
      <c r="F6" s="277">
        <f aca="true" t="shared" si="0" ref="F6:O6">IF(F5="","",F5/F32)</f>
        <v>0.48468786808009423</v>
      </c>
      <c r="G6" s="277">
        <f t="shared" si="0"/>
        <v>0.5316973415132924</v>
      </c>
      <c r="H6" s="277">
        <f t="shared" si="0"/>
        <v>0.5609408410548824</v>
      </c>
      <c r="I6" s="277">
        <f t="shared" si="0"/>
        <v>0.49634591961023145</v>
      </c>
      <c r="J6" s="277">
        <f>IF(J5="","",J5/J32)</f>
        <v>0.5570007651109411</v>
      </c>
      <c r="K6" s="277">
        <f t="shared" si="0"/>
        <v>0.5174981384959046</v>
      </c>
      <c r="L6" s="277">
        <f t="shared" si="0"/>
        <v>0.5021312872975278</v>
      </c>
      <c r="M6" s="649">
        <f>IF(M5="","",M5/M32)</f>
        <v>0.4851031321619557</v>
      </c>
      <c r="N6" s="649">
        <f>IF(N5="","",N5/N32)</f>
        <v>0.5098706603131382</v>
      </c>
      <c r="O6" s="278">
        <f t="shared" si="0"/>
        <v>0.5150014072614691</v>
      </c>
      <c r="P6" s="279"/>
    </row>
    <row r="7" spans="1:16" ht="14.25">
      <c r="A7" s="20"/>
      <c r="B7" s="452" t="s">
        <v>22</v>
      </c>
      <c r="C7" s="280">
        <v>684</v>
      </c>
      <c r="D7" s="281">
        <v>724</v>
      </c>
      <c r="E7" s="281">
        <v>830</v>
      </c>
      <c r="F7" s="281">
        <v>723</v>
      </c>
      <c r="G7" s="281">
        <v>691</v>
      </c>
      <c r="H7" s="281">
        <v>681</v>
      </c>
      <c r="I7" s="281">
        <v>719</v>
      </c>
      <c r="J7" s="281">
        <v>653</v>
      </c>
      <c r="K7" s="281">
        <v>623</v>
      </c>
      <c r="L7" s="281">
        <v>525</v>
      </c>
      <c r="M7" s="650">
        <v>555</v>
      </c>
      <c r="N7" s="575">
        <v>666</v>
      </c>
      <c r="O7" s="282">
        <f>IF(O5="","",SUM(C7:N7))</f>
        <v>8074</v>
      </c>
      <c r="P7" s="270"/>
    </row>
    <row r="8" spans="1:16" s="244" customFormat="1" ht="14.25">
      <c r="A8" s="143"/>
      <c r="B8" s="249" t="s">
        <v>16</v>
      </c>
      <c r="C8" s="283">
        <f aca="true" t="shared" si="1" ref="C8:O8">IF(C7="","",C7/C5)</f>
        <v>0.8929503916449086</v>
      </c>
      <c r="D8" s="284">
        <f t="shared" si="1"/>
        <v>0.8765133171912833</v>
      </c>
      <c r="E8" s="284">
        <f t="shared" si="1"/>
        <v>0.8682008368200836</v>
      </c>
      <c r="F8" s="284">
        <f>IF(F7="","",F7/F5)</f>
        <v>0.8784933171324423</v>
      </c>
      <c r="G8" s="284">
        <f t="shared" si="1"/>
        <v>0.8858974358974359</v>
      </c>
      <c r="H8" s="284">
        <f t="shared" si="1"/>
        <v>0.8653113087674714</v>
      </c>
      <c r="I8" s="284">
        <f t="shared" si="1"/>
        <v>0.8822085889570552</v>
      </c>
      <c r="J8" s="284">
        <f t="shared" si="1"/>
        <v>0.896978021978022</v>
      </c>
      <c r="K8" s="284">
        <f t="shared" si="1"/>
        <v>0.8964028776978418</v>
      </c>
      <c r="L8" s="284">
        <f t="shared" si="1"/>
        <v>0.8913412563667232</v>
      </c>
      <c r="M8" s="651">
        <f t="shared" si="1"/>
        <v>0.8740157480314961</v>
      </c>
      <c r="N8" s="651">
        <f t="shared" si="1"/>
        <v>0.8891855807743658</v>
      </c>
      <c r="O8" s="285">
        <f t="shared" si="1"/>
        <v>0.8825008197617226</v>
      </c>
      <c r="P8" s="279"/>
    </row>
    <row r="9" spans="1:16" ht="14.25">
      <c r="A9" s="20" t="s">
        <v>23</v>
      </c>
      <c r="B9" s="453" t="s">
        <v>18</v>
      </c>
      <c r="C9" s="286">
        <f aca="true" t="shared" si="2" ref="C9:J9">IF(C5="","",C5-C7)</f>
        <v>82</v>
      </c>
      <c r="D9" s="287">
        <f>IF(D5="","",D5-D7)</f>
        <v>102</v>
      </c>
      <c r="E9" s="287">
        <f t="shared" si="2"/>
        <v>126</v>
      </c>
      <c r="F9" s="287">
        <f t="shared" si="2"/>
        <v>100</v>
      </c>
      <c r="G9" s="287">
        <f t="shared" si="2"/>
        <v>89</v>
      </c>
      <c r="H9" s="287">
        <f t="shared" si="2"/>
        <v>106</v>
      </c>
      <c r="I9" s="287">
        <f t="shared" si="2"/>
        <v>96</v>
      </c>
      <c r="J9" s="287">
        <f t="shared" si="2"/>
        <v>75</v>
      </c>
      <c r="K9" s="287">
        <f>IF(K5="","",K5-K7)</f>
        <v>72</v>
      </c>
      <c r="L9" s="287">
        <f>IF(L5="","",L5-L7)</f>
        <v>64</v>
      </c>
      <c r="M9" s="652">
        <f>IF(M5="","",M5-M7)</f>
        <v>80</v>
      </c>
      <c r="N9" s="652">
        <f>IF(N5="","",N5-N7)</f>
        <v>83</v>
      </c>
      <c r="O9" s="288">
        <f>IF(O5="","",SUM(C9:N9))</f>
        <v>1075</v>
      </c>
      <c r="P9" s="270"/>
    </row>
    <row r="10" spans="1:16" s="244" customFormat="1" ht="15" thickBot="1">
      <c r="A10" s="144"/>
      <c r="B10" s="454" t="s">
        <v>16</v>
      </c>
      <c r="C10" s="289">
        <f aca="true" t="shared" si="3" ref="C10:O10">IF(C9="","",C9/C5)</f>
        <v>0.10704960835509138</v>
      </c>
      <c r="D10" s="290">
        <f t="shared" si="3"/>
        <v>0.1234866828087167</v>
      </c>
      <c r="E10" s="290">
        <f t="shared" si="3"/>
        <v>0.13179916317991633</v>
      </c>
      <c r="F10" s="290">
        <f t="shared" si="3"/>
        <v>0.12150668286755771</v>
      </c>
      <c r="G10" s="290">
        <f t="shared" si="3"/>
        <v>0.1141025641025641</v>
      </c>
      <c r="H10" s="290">
        <f t="shared" si="3"/>
        <v>0.13468869123252858</v>
      </c>
      <c r="I10" s="290">
        <f t="shared" si="3"/>
        <v>0.11779141104294479</v>
      </c>
      <c r="J10" s="290">
        <f t="shared" si="3"/>
        <v>0.10302197802197802</v>
      </c>
      <c r="K10" s="290">
        <f t="shared" si="3"/>
        <v>0.10359712230215827</v>
      </c>
      <c r="L10" s="290">
        <f t="shared" si="3"/>
        <v>0.10865874363327674</v>
      </c>
      <c r="M10" s="653">
        <f t="shared" si="3"/>
        <v>0.12598425196850394</v>
      </c>
      <c r="N10" s="653">
        <f t="shared" si="3"/>
        <v>0.11081441922563418</v>
      </c>
      <c r="O10" s="291">
        <f t="shared" si="3"/>
        <v>0.1174991802382774</v>
      </c>
      <c r="P10" s="279"/>
    </row>
    <row r="11" spans="1:16" ht="15" thickTop="1">
      <c r="A11" s="20"/>
      <c r="B11" s="452" t="s">
        <v>20</v>
      </c>
      <c r="C11" s="292">
        <v>430</v>
      </c>
      <c r="D11" s="293">
        <v>346</v>
      </c>
      <c r="E11" s="293">
        <v>699</v>
      </c>
      <c r="F11" s="293">
        <v>452</v>
      </c>
      <c r="G11" s="293">
        <v>436</v>
      </c>
      <c r="H11" s="293">
        <v>337</v>
      </c>
      <c r="I11" s="293">
        <v>515</v>
      </c>
      <c r="J11" s="293">
        <v>332</v>
      </c>
      <c r="K11" s="293">
        <v>346</v>
      </c>
      <c r="L11" s="293">
        <v>343</v>
      </c>
      <c r="M11" s="654">
        <v>466</v>
      </c>
      <c r="N11" s="654">
        <v>391</v>
      </c>
      <c r="O11" s="296">
        <f>SUM(C11:N11)</f>
        <v>5093</v>
      </c>
      <c r="P11" s="270"/>
    </row>
    <row r="12" spans="1:16" s="244" customFormat="1" ht="14.25">
      <c r="A12" s="143" t="s">
        <v>24</v>
      </c>
      <c r="B12" s="249" t="s">
        <v>16</v>
      </c>
      <c r="C12" s="283">
        <f aca="true" t="shared" si="4" ref="C12:O12">IF(C11="","",C11/C32)</f>
        <v>0.27724049000644746</v>
      </c>
      <c r="D12" s="284">
        <f t="shared" si="4"/>
        <v>0.24195804195804196</v>
      </c>
      <c r="E12" s="284">
        <f t="shared" si="4"/>
        <v>0.35428281804358847</v>
      </c>
      <c r="F12" s="284">
        <f t="shared" si="4"/>
        <v>0.2661955241460542</v>
      </c>
      <c r="G12" s="284">
        <f t="shared" si="4"/>
        <v>0.29720518064076346</v>
      </c>
      <c r="H12" s="284">
        <f t="shared" si="4"/>
        <v>0.24019957234497505</v>
      </c>
      <c r="I12" s="284">
        <f t="shared" si="4"/>
        <v>0.31364190012180265</v>
      </c>
      <c r="J12" s="284">
        <f t="shared" si="4"/>
        <v>0.2540168324407039</v>
      </c>
      <c r="K12" s="284">
        <f t="shared" si="4"/>
        <v>0.25763216679076695</v>
      </c>
      <c r="L12" s="284">
        <f t="shared" si="4"/>
        <v>0.29241261722080136</v>
      </c>
      <c r="M12" s="651">
        <f t="shared" si="4"/>
        <v>0.3559969442322384</v>
      </c>
      <c r="N12" s="651">
        <f t="shared" si="4"/>
        <v>0.26616746085772636</v>
      </c>
      <c r="O12" s="285">
        <f t="shared" si="4"/>
        <v>0.286687306501548</v>
      </c>
      <c r="P12" s="279"/>
    </row>
    <row r="13" spans="1:16" ht="14.25">
      <c r="A13" s="20"/>
      <c r="B13" s="453" t="s">
        <v>22</v>
      </c>
      <c r="C13" s="286">
        <v>240</v>
      </c>
      <c r="D13" s="287">
        <v>190</v>
      </c>
      <c r="E13" s="287">
        <v>290</v>
      </c>
      <c r="F13" s="287">
        <v>301</v>
      </c>
      <c r="G13" s="287">
        <v>180</v>
      </c>
      <c r="H13" s="287">
        <v>204</v>
      </c>
      <c r="I13" s="287">
        <v>287</v>
      </c>
      <c r="J13" s="287">
        <v>213</v>
      </c>
      <c r="K13" s="287">
        <v>235</v>
      </c>
      <c r="L13" s="287">
        <v>168</v>
      </c>
      <c r="M13" s="652">
        <v>272</v>
      </c>
      <c r="N13" s="652">
        <v>195</v>
      </c>
      <c r="O13" s="288">
        <f>IF(O11="","",SUM(C13:N13))</f>
        <v>2775</v>
      </c>
      <c r="P13" s="270"/>
    </row>
    <row r="14" spans="1:16" s="244" customFormat="1" ht="14.25">
      <c r="A14" s="143"/>
      <c r="B14" s="247" t="s">
        <v>16</v>
      </c>
      <c r="C14" s="283">
        <f aca="true" t="shared" si="5" ref="C14:O14">IF(C13="","",C13/C11)</f>
        <v>0.5581395348837209</v>
      </c>
      <c r="D14" s="467">
        <f t="shared" si="5"/>
        <v>0.5491329479768786</v>
      </c>
      <c r="E14" s="284">
        <f t="shared" si="5"/>
        <v>0.41487839771101576</v>
      </c>
      <c r="F14" s="284">
        <f t="shared" si="5"/>
        <v>0.665929203539823</v>
      </c>
      <c r="G14" s="284">
        <f t="shared" si="5"/>
        <v>0.41284403669724773</v>
      </c>
      <c r="H14" s="284">
        <f t="shared" si="5"/>
        <v>0.6053412462908012</v>
      </c>
      <c r="I14" s="284">
        <f t="shared" si="5"/>
        <v>0.5572815533980583</v>
      </c>
      <c r="J14" s="284">
        <f t="shared" si="5"/>
        <v>0.641566265060241</v>
      </c>
      <c r="K14" s="284">
        <f t="shared" si="5"/>
        <v>0.6791907514450867</v>
      </c>
      <c r="L14" s="284">
        <f t="shared" si="5"/>
        <v>0.4897959183673469</v>
      </c>
      <c r="M14" s="651">
        <f t="shared" si="5"/>
        <v>0.5836909871244635</v>
      </c>
      <c r="N14" s="651">
        <f t="shared" si="5"/>
        <v>0.49872122762148335</v>
      </c>
      <c r="O14" s="297">
        <f t="shared" si="5"/>
        <v>0.5448655016689574</v>
      </c>
      <c r="P14" s="279"/>
    </row>
    <row r="15" spans="1:16" ht="14.25">
      <c r="A15" s="20" t="s">
        <v>23</v>
      </c>
      <c r="B15" s="450" t="s">
        <v>18</v>
      </c>
      <c r="C15" s="280">
        <f>IF(C11="","",C11-C13)</f>
        <v>190</v>
      </c>
      <c r="D15" s="442">
        <f>IF(D11="","",D11-D13)</f>
        <v>156</v>
      </c>
      <c r="E15" s="281">
        <f>IF(E11="","",E11-E13)</f>
        <v>409</v>
      </c>
      <c r="F15" s="281">
        <f aca="true" t="shared" si="6" ref="F15:N15">IF(F11="","",F11-F13)</f>
        <v>151</v>
      </c>
      <c r="G15" s="281">
        <f t="shared" si="6"/>
        <v>256</v>
      </c>
      <c r="H15" s="281">
        <f t="shared" si="6"/>
        <v>133</v>
      </c>
      <c r="I15" s="281">
        <f t="shared" si="6"/>
        <v>228</v>
      </c>
      <c r="J15" s="281">
        <f t="shared" si="6"/>
        <v>119</v>
      </c>
      <c r="K15" s="281">
        <f t="shared" si="6"/>
        <v>111</v>
      </c>
      <c r="L15" s="281">
        <f t="shared" si="6"/>
        <v>175</v>
      </c>
      <c r="M15" s="650">
        <f t="shared" si="6"/>
        <v>194</v>
      </c>
      <c r="N15" s="650">
        <f t="shared" si="6"/>
        <v>196</v>
      </c>
      <c r="O15" s="282">
        <f>IF(O11="","",SUM(C15:N15))</f>
        <v>2318</v>
      </c>
      <c r="P15" s="270"/>
    </row>
    <row r="16" spans="1:16" s="244" customFormat="1" ht="15" thickBot="1">
      <c r="A16" s="143"/>
      <c r="B16" s="448" t="s">
        <v>16</v>
      </c>
      <c r="C16" s="289">
        <f aca="true" t="shared" si="7" ref="C16:O16">IF(C15="","",C15/C11)</f>
        <v>0.4418604651162791</v>
      </c>
      <c r="D16" s="298">
        <f t="shared" si="7"/>
        <v>0.4508670520231214</v>
      </c>
      <c r="E16" s="298">
        <f t="shared" si="7"/>
        <v>0.5851216022889842</v>
      </c>
      <c r="F16" s="298">
        <f t="shared" si="7"/>
        <v>0.334070796460177</v>
      </c>
      <c r="G16" s="298">
        <f t="shared" si="7"/>
        <v>0.5871559633027523</v>
      </c>
      <c r="H16" s="298">
        <f t="shared" si="7"/>
        <v>0.39465875370919884</v>
      </c>
      <c r="I16" s="298">
        <f t="shared" si="7"/>
        <v>0.44271844660194176</v>
      </c>
      <c r="J16" s="298">
        <f t="shared" si="7"/>
        <v>0.35843373493975905</v>
      </c>
      <c r="K16" s="298">
        <f t="shared" si="7"/>
        <v>0.3208092485549133</v>
      </c>
      <c r="L16" s="298">
        <f t="shared" si="7"/>
        <v>0.5102040816326531</v>
      </c>
      <c r="M16" s="655">
        <f t="shared" si="7"/>
        <v>0.41630901287553645</v>
      </c>
      <c r="N16" s="655">
        <f t="shared" si="7"/>
        <v>0.5012787723785166</v>
      </c>
      <c r="O16" s="299">
        <f t="shared" si="7"/>
        <v>0.4551344983310426</v>
      </c>
      <c r="P16" s="279"/>
    </row>
    <row r="17" spans="1:16" ht="15" thickTop="1">
      <c r="A17" s="21"/>
      <c r="B17" s="451" t="s">
        <v>20</v>
      </c>
      <c r="C17" s="300">
        <v>2</v>
      </c>
      <c r="D17" s="301">
        <v>4</v>
      </c>
      <c r="E17" s="301">
        <v>9</v>
      </c>
      <c r="F17" s="301">
        <v>3</v>
      </c>
      <c r="G17" s="301">
        <v>2</v>
      </c>
      <c r="H17" s="301">
        <v>21</v>
      </c>
      <c r="I17" s="301">
        <v>4</v>
      </c>
      <c r="J17" s="301">
        <v>3</v>
      </c>
      <c r="K17" s="301">
        <v>4</v>
      </c>
      <c r="L17" s="301">
        <v>2</v>
      </c>
      <c r="M17" s="656">
        <v>0</v>
      </c>
      <c r="N17" s="657">
        <v>0</v>
      </c>
      <c r="O17" s="288">
        <f>SUM(C17:N17)</f>
        <v>54</v>
      </c>
      <c r="P17" s="270"/>
    </row>
    <row r="18" spans="1:16" s="244" customFormat="1" ht="14.25">
      <c r="A18" s="145" t="s">
        <v>25</v>
      </c>
      <c r="B18" s="455" t="s">
        <v>16</v>
      </c>
      <c r="C18" s="283">
        <f aca="true" t="shared" si="8" ref="C18:O18">IF(C17="","",C17/C32)</f>
        <v>0.0012894906511927789</v>
      </c>
      <c r="D18" s="284">
        <f t="shared" si="8"/>
        <v>0.002797202797202797</v>
      </c>
      <c r="E18" s="284">
        <f t="shared" si="8"/>
        <v>0.00456158134820071</v>
      </c>
      <c r="F18" s="284">
        <f t="shared" si="8"/>
        <v>0.0017667844522968198</v>
      </c>
      <c r="G18" s="284">
        <f t="shared" si="8"/>
        <v>0.0013633265167007499</v>
      </c>
      <c r="H18" s="284">
        <f t="shared" si="8"/>
        <v>0.01496792587312901</v>
      </c>
      <c r="I18" s="284">
        <f t="shared" si="8"/>
        <v>0.00243605359317905</v>
      </c>
      <c r="J18" s="284">
        <f t="shared" si="8"/>
        <v>0.0022953328232593728</v>
      </c>
      <c r="K18" s="284">
        <f>IF(K17="","",K17/K32)</f>
        <v>0.0029784065524944155</v>
      </c>
      <c r="L18" s="284">
        <f t="shared" si="8"/>
        <v>0.0017050298380221654</v>
      </c>
      <c r="M18" s="651">
        <f t="shared" si="8"/>
        <v>0</v>
      </c>
      <c r="N18" s="658">
        <f t="shared" si="8"/>
        <v>0</v>
      </c>
      <c r="O18" s="609">
        <f t="shared" si="8"/>
        <v>0.0030396847734309035</v>
      </c>
      <c r="P18" s="279"/>
    </row>
    <row r="19" spans="1:16" ht="14.25">
      <c r="A19" s="22"/>
      <c r="B19" s="456" t="s">
        <v>22</v>
      </c>
      <c r="C19" s="280">
        <v>2</v>
      </c>
      <c r="D19" s="281">
        <v>3</v>
      </c>
      <c r="E19" s="281">
        <v>9</v>
      </c>
      <c r="F19" s="281">
        <v>2</v>
      </c>
      <c r="G19" s="281">
        <v>2</v>
      </c>
      <c r="H19" s="281">
        <v>2</v>
      </c>
      <c r="I19" s="281">
        <v>4</v>
      </c>
      <c r="J19" s="281">
        <v>3</v>
      </c>
      <c r="K19" s="281">
        <v>3</v>
      </c>
      <c r="L19" s="281">
        <v>1</v>
      </c>
      <c r="M19" s="650">
        <v>0</v>
      </c>
      <c r="N19" s="659">
        <v>0</v>
      </c>
      <c r="O19" s="282">
        <f>IF(O15="","",SUM(C19:N19))</f>
        <v>31</v>
      </c>
      <c r="P19" s="270"/>
    </row>
    <row r="20" spans="1:16" s="244" customFormat="1" ht="14.25">
      <c r="A20" s="145"/>
      <c r="B20" s="405" t="s">
        <v>16</v>
      </c>
      <c r="C20" s="276">
        <f>IF(C19="","",C19/C17)</f>
        <v>1</v>
      </c>
      <c r="D20" s="305">
        <f>IF(D19="","",D19/D17)</f>
        <v>0.75</v>
      </c>
      <c r="E20" s="305">
        <f>IF(E19="","",E19/E17)</f>
        <v>1</v>
      </c>
      <c r="F20" s="305">
        <f aca="true" t="shared" si="9" ref="F20:K20">IF(F19="","",F19/F17)</f>
        <v>0.6666666666666666</v>
      </c>
      <c r="G20" s="305">
        <f>IF(G19="","",G19/G17)</f>
        <v>1</v>
      </c>
      <c r="H20" s="305">
        <f t="shared" si="9"/>
        <v>0.09523809523809523</v>
      </c>
      <c r="I20" s="305">
        <f t="shared" si="9"/>
        <v>1</v>
      </c>
      <c r="J20" s="305">
        <f t="shared" si="9"/>
        <v>1</v>
      </c>
      <c r="K20" s="305">
        <f t="shared" si="9"/>
        <v>0.75</v>
      </c>
      <c r="L20" s="305">
        <f>IF(L17=0,"",IF(L19="","",L19/L17))</f>
        <v>0.5</v>
      </c>
      <c r="M20" s="749" t="s">
        <v>217</v>
      </c>
      <c r="N20" s="661" t="e">
        <f>IF(N19="","",N19/N17)</f>
        <v>#DIV/0!</v>
      </c>
      <c r="O20" s="285">
        <f>IF(O19="","",O19/O17)</f>
        <v>0.5740740740740741</v>
      </c>
      <c r="P20" s="279"/>
    </row>
    <row r="21" spans="1:16" ht="14.25">
      <c r="A21" s="22" t="s">
        <v>26</v>
      </c>
      <c r="B21" s="446" t="s">
        <v>18</v>
      </c>
      <c r="C21" s="607">
        <f>IF(C17="","",C17-C19)</f>
        <v>0</v>
      </c>
      <c r="D21" s="306">
        <f>IF(D17="","",D17-D19)</f>
        <v>1</v>
      </c>
      <c r="E21" s="306">
        <f>IF(E17="","",E17-E19)</f>
        <v>0</v>
      </c>
      <c r="F21" s="306">
        <f>IF(F17="","",F17-F19)</f>
        <v>1</v>
      </c>
      <c r="G21" s="306">
        <f aca="true" t="shared" si="10" ref="G21:N21">IF(G17="","",G17-G19)</f>
        <v>0</v>
      </c>
      <c r="H21" s="306">
        <f t="shared" si="10"/>
        <v>19</v>
      </c>
      <c r="I21" s="306">
        <f t="shared" si="10"/>
        <v>0</v>
      </c>
      <c r="J21" s="306">
        <f t="shared" si="10"/>
        <v>0</v>
      </c>
      <c r="K21" s="306">
        <f t="shared" si="10"/>
        <v>1</v>
      </c>
      <c r="L21" s="306">
        <f t="shared" si="10"/>
        <v>1</v>
      </c>
      <c r="M21" s="662">
        <f t="shared" si="10"/>
        <v>0</v>
      </c>
      <c r="N21" s="663">
        <f t="shared" si="10"/>
        <v>0</v>
      </c>
      <c r="O21" s="471">
        <f>IF(O17="","",SUM(C21:N21))</f>
        <v>23</v>
      </c>
      <c r="P21" s="270"/>
    </row>
    <row r="22" spans="1:16" s="244" customFormat="1" ht="15" thickBot="1">
      <c r="A22" s="146"/>
      <c r="B22" s="447" t="s">
        <v>16</v>
      </c>
      <c r="C22" s="289">
        <f>IF(C17="","",C21/C17)</f>
        <v>0</v>
      </c>
      <c r="D22" s="298">
        <f>IF(D17="","",D21/D17)</f>
        <v>0.25</v>
      </c>
      <c r="E22" s="298">
        <f>IF(E17="","",E21/E17)</f>
        <v>0</v>
      </c>
      <c r="F22" s="298">
        <f aca="true" t="shared" si="11" ref="F22:K22">IF(F17="","",F21/F17)</f>
        <v>0.3333333333333333</v>
      </c>
      <c r="G22" s="298">
        <f t="shared" si="11"/>
        <v>0</v>
      </c>
      <c r="H22" s="298">
        <f t="shared" si="11"/>
        <v>0.9047619047619048</v>
      </c>
      <c r="I22" s="298">
        <f>IF(I17="","",I21/I17)</f>
        <v>0</v>
      </c>
      <c r="J22" s="298">
        <f>IF(J17="","",J21/J17)</f>
        <v>0</v>
      </c>
      <c r="K22" s="298">
        <f t="shared" si="11"/>
        <v>0.25</v>
      </c>
      <c r="L22" s="298">
        <f>IF(L17=0,"",IF(L17="","",L21/L17))</f>
        <v>0.5</v>
      </c>
      <c r="M22" s="655" t="e">
        <f>IF(M17="","",M21/M17)</f>
        <v>#DIV/0!</v>
      </c>
      <c r="N22" s="664" t="e">
        <f>IF(N17="","",N21/N17)</f>
        <v>#DIV/0!</v>
      </c>
      <c r="O22" s="609">
        <f>IF(O21="","",O21/O17)</f>
        <v>0.42592592592592593</v>
      </c>
      <c r="P22" s="279"/>
    </row>
    <row r="23" spans="1:16" ht="15" thickTop="1">
      <c r="A23" s="22"/>
      <c r="B23" s="457" t="s">
        <v>20</v>
      </c>
      <c r="C23" s="271">
        <v>353</v>
      </c>
      <c r="D23" s="734">
        <v>254</v>
      </c>
      <c r="E23" s="272">
        <v>309</v>
      </c>
      <c r="F23" s="272">
        <v>420</v>
      </c>
      <c r="G23" s="272">
        <v>249</v>
      </c>
      <c r="H23" s="272">
        <v>258</v>
      </c>
      <c r="I23" s="272">
        <v>308</v>
      </c>
      <c r="J23" s="272">
        <v>244</v>
      </c>
      <c r="K23" s="272">
        <v>298</v>
      </c>
      <c r="L23" s="272">
        <v>239</v>
      </c>
      <c r="M23" s="648">
        <v>208</v>
      </c>
      <c r="N23" s="665">
        <v>329</v>
      </c>
      <c r="O23" s="610">
        <f>SUM(C23:N23)</f>
        <v>3469</v>
      </c>
      <c r="P23" s="270"/>
    </row>
    <row r="24" spans="1:16" ht="14.25">
      <c r="A24" s="22"/>
      <c r="B24" s="459" t="s">
        <v>27</v>
      </c>
      <c r="C24" s="292">
        <v>89</v>
      </c>
      <c r="D24" s="293">
        <v>0</v>
      </c>
      <c r="E24" s="293">
        <v>0</v>
      </c>
      <c r="F24" s="293">
        <v>0</v>
      </c>
      <c r="G24" s="293">
        <v>0</v>
      </c>
      <c r="H24" s="293">
        <v>0</v>
      </c>
      <c r="I24" s="293">
        <v>0</v>
      </c>
      <c r="J24" s="293">
        <v>0</v>
      </c>
      <c r="K24" s="293">
        <v>55</v>
      </c>
      <c r="L24" s="293">
        <v>0</v>
      </c>
      <c r="M24" s="654">
        <v>0</v>
      </c>
      <c r="N24" s="666">
        <v>15</v>
      </c>
      <c r="O24" s="288">
        <f>SUM(C24:N24)</f>
        <v>159</v>
      </c>
      <c r="P24" s="270"/>
    </row>
    <row r="25" spans="1:16" s="244" customFormat="1" ht="14.25">
      <c r="A25" s="143" t="s">
        <v>28</v>
      </c>
      <c r="B25" s="249" t="s">
        <v>16</v>
      </c>
      <c r="C25" s="276">
        <f>IF(C23="","",C23/C32)</f>
        <v>0.22759509993552546</v>
      </c>
      <c r="D25" s="305">
        <f>IF(D23="","",D23/D32)</f>
        <v>0.17762237762237762</v>
      </c>
      <c r="E25" s="305">
        <f>IF(E23="","",E23/E32)</f>
        <v>0.15661429295489102</v>
      </c>
      <c r="F25" s="305">
        <f>IF(F23="","",F23/F32)</f>
        <v>0.24734982332155478</v>
      </c>
      <c r="G25" s="305">
        <f aca="true" t="shared" si="12" ref="G25:N25">IF(G23="","",G23/G32)</f>
        <v>0.16973415132924335</v>
      </c>
      <c r="H25" s="305">
        <f t="shared" si="12"/>
        <v>0.18389166072701355</v>
      </c>
      <c r="I25" s="305">
        <f t="shared" si="12"/>
        <v>0.18757612667478685</v>
      </c>
      <c r="J25" s="305">
        <f t="shared" si="12"/>
        <v>0.18668706962509563</v>
      </c>
      <c r="K25" s="305">
        <f t="shared" si="12"/>
        <v>0.22189128816083395</v>
      </c>
      <c r="L25" s="305">
        <f t="shared" si="12"/>
        <v>0.20375106564364875</v>
      </c>
      <c r="M25" s="660">
        <f t="shared" si="12"/>
        <v>0.15889992360580596</v>
      </c>
      <c r="N25" s="658">
        <f t="shared" si="12"/>
        <v>0.22396187882913546</v>
      </c>
      <c r="O25" s="285">
        <f>IF(O23="","",O23/O32)</f>
        <v>0.19527160146355194</v>
      </c>
      <c r="P25" s="279"/>
    </row>
    <row r="26" spans="1:16" ht="14.25">
      <c r="A26" s="22"/>
      <c r="B26" s="456" t="s">
        <v>22</v>
      </c>
      <c r="C26" s="280">
        <v>241</v>
      </c>
      <c r="D26" s="281">
        <v>242</v>
      </c>
      <c r="E26" s="281">
        <v>294</v>
      </c>
      <c r="F26" s="281">
        <v>414</v>
      </c>
      <c r="G26" s="281">
        <v>238</v>
      </c>
      <c r="H26" s="281">
        <v>249</v>
      </c>
      <c r="I26" s="281">
        <v>298</v>
      </c>
      <c r="J26" s="281">
        <v>237</v>
      </c>
      <c r="K26" s="281">
        <v>239</v>
      </c>
      <c r="L26" s="281">
        <v>230</v>
      </c>
      <c r="M26" s="650">
        <v>207</v>
      </c>
      <c r="N26" s="659">
        <v>307</v>
      </c>
      <c r="O26" s="471">
        <f>IF(O23="","",SUM(C26:N26))</f>
        <v>3196</v>
      </c>
      <c r="P26" s="270"/>
    </row>
    <row r="27" spans="1:16" ht="14.25">
      <c r="A27" s="22"/>
      <c r="B27" s="460" t="s">
        <v>27</v>
      </c>
      <c r="C27" s="625">
        <v>0</v>
      </c>
      <c r="D27" s="310">
        <v>0</v>
      </c>
      <c r="E27" s="310">
        <v>0</v>
      </c>
      <c r="F27" s="310">
        <v>0</v>
      </c>
      <c r="G27" s="310">
        <v>0</v>
      </c>
      <c r="H27" s="310">
        <v>0</v>
      </c>
      <c r="I27" s="310">
        <v>0</v>
      </c>
      <c r="J27" s="310">
        <v>0</v>
      </c>
      <c r="K27" s="310">
        <v>0</v>
      </c>
      <c r="L27" s="310">
        <v>0</v>
      </c>
      <c r="M27" s="667">
        <v>0</v>
      </c>
      <c r="N27" s="668">
        <v>0</v>
      </c>
      <c r="O27" s="611">
        <f>IF(O26="","",SUM(C27:N27))</f>
        <v>0</v>
      </c>
      <c r="P27" s="270"/>
    </row>
    <row r="28" spans="1:16" s="244" customFormat="1" ht="14.25">
      <c r="A28" s="143"/>
      <c r="B28" s="247" t="s">
        <v>16</v>
      </c>
      <c r="C28" s="283">
        <f>IF(C26="","",C26/C23)</f>
        <v>0.6827195467422096</v>
      </c>
      <c r="D28" s="284">
        <f>IF(D26="","",D26/D23)</f>
        <v>0.952755905511811</v>
      </c>
      <c r="E28" s="284">
        <f>IF(E26="","",E26/E23)</f>
        <v>0.9514563106796117</v>
      </c>
      <c r="F28" s="284">
        <f aca="true" t="shared" si="13" ref="F28:N28">IF(F26="","",F26/F23)</f>
        <v>0.9857142857142858</v>
      </c>
      <c r="G28" s="284">
        <f t="shared" si="13"/>
        <v>0.9558232931726908</v>
      </c>
      <c r="H28" s="284">
        <f t="shared" si="13"/>
        <v>0.9651162790697675</v>
      </c>
      <c r="I28" s="284">
        <f t="shared" si="13"/>
        <v>0.9675324675324676</v>
      </c>
      <c r="J28" s="284">
        <f t="shared" si="13"/>
        <v>0.9713114754098361</v>
      </c>
      <c r="K28" s="284">
        <f t="shared" si="13"/>
        <v>0.802013422818792</v>
      </c>
      <c r="L28" s="284">
        <f t="shared" si="13"/>
        <v>0.9623430962343096</v>
      </c>
      <c r="M28" s="651">
        <f t="shared" si="13"/>
        <v>0.9951923076923077</v>
      </c>
      <c r="N28" s="658">
        <f t="shared" si="13"/>
        <v>0.9331306990881459</v>
      </c>
      <c r="O28" s="297">
        <f>IF(O23="","",O26/O23)</f>
        <v>0.9213029691553762</v>
      </c>
      <c r="P28" s="279"/>
    </row>
    <row r="29" spans="1:16" ht="14.25">
      <c r="A29" s="22" t="s">
        <v>29</v>
      </c>
      <c r="B29" s="456" t="s">
        <v>18</v>
      </c>
      <c r="C29" s="280">
        <f aca="true" t="shared" si="14" ref="C29:N30">IF(C23="","",C23-C26)</f>
        <v>112</v>
      </c>
      <c r="D29" s="442">
        <f t="shared" si="14"/>
        <v>12</v>
      </c>
      <c r="E29" s="281">
        <f t="shared" si="14"/>
        <v>15</v>
      </c>
      <c r="F29" s="281">
        <f t="shared" si="14"/>
        <v>6</v>
      </c>
      <c r="G29" s="281">
        <f t="shared" si="14"/>
        <v>11</v>
      </c>
      <c r="H29" s="281">
        <f t="shared" si="14"/>
        <v>9</v>
      </c>
      <c r="I29" s="442">
        <f t="shared" si="14"/>
        <v>10</v>
      </c>
      <c r="J29" s="442">
        <f>IF(J23="","",J23-J26)</f>
        <v>7</v>
      </c>
      <c r="K29" s="281">
        <f t="shared" si="14"/>
        <v>59</v>
      </c>
      <c r="L29" s="281">
        <f t="shared" si="14"/>
        <v>9</v>
      </c>
      <c r="M29" s="650">
        <f t="shared" si="14"/>
        <v>1</v>
      </c>
      <c r="N29" s="659">
        <f t="shared" si="14"/>
        <v>22</v>
      </c>
      <c r="O29" s="612">
        <f>IF(O23="","",SUM(C29:N29))</f>
        <v>273</v>
      </c>
      <c r="P29" s="270"/>
    </row>
    <row r="30" spans="1:16" ht="14.25">
      <c r="A30" s="22"/>
      <c r="B30" s="458" t="s">
        <v>27</v>
      </c>
      <c r="C30" s="329">
        <f t="shared" si="14"/>
        <v>89</v>
      </c>
      <c r="D30" s="360">
        <f t="shared" si="14"/>
        <v>0</v>
      </c>
      <c r="E30" s="360">
        <f t="shared" si="14"/>
        <v>0</v>
      </c>
      <c r="F30" s="360">
        <f t="shared" si="14"/>
        <v>0</v>
      </c>
      <c r="G30" s="360">
        <f t="shared" si="14"/>
        <v>0</v>
      </c>
      <c r="H30" s="360">
        <f t="shared" si="14"/>
        <v>0</v>
      </c>
      <c r="I30" s="360">
        <f t="shared" si="14"/>
        <v>0</v>
      </c>
      <c r="J30" s="360">
        <f t="shared" si="14"/>
        <v>0</v>
      </c>
      <c r="K30" s="360">
        <f t="shared" si="14"/>
        <v>55</v>
      </c>
      <c r="L30" s="360">
        <f t="shared" si="14"/>
        <v>0</v>
      </c>
      <c r="M30" s="360">
        <f t="shared" si="14"/>
        <v>0</v>
      </c>
      <c r="N30" s="666">
        <f t="shared" si="14"/>
        <v>15</v>
      </c>
      <c r="O30" s="288">
        <f>IF(O29="","",SUM(C30:N30))</f>
        <v>159</v>
      </c>
      <c r="P30" s="270"/>
    </row>
    <row r="31" spans="1:16" s="244" customFormat="1" ht="15" thickBot="1">
      <c r="A31" s="144"/>
      <c r="B31" s="461" t="s">
        <v>30</v>
      </c>
      <c r="C31" s="312">
        <f>IF(C29="","",C29/C23)</f>
        <v>0.31728045325779036</v>
      </c>
      <c r="D31" s="313">
        <f>IF(D29="","",D29/D23)</f>
        <v>0.047244094488188976</v>
      </c>
      <c r="E31" s="313">
        <f>IF(E29="","",E29/E23)</f>
        <v>0.04854368932038835</v>
      </c>
      <c r="F31" s="313">
        <f aca="true" t="shared" si="15" ref="F31:K31">IF(F29="","",F29/F23)</f>
        <v>0.014285714285714285</v>
      </c>
      <c r="G31" s="313">
        <f t="shared" si="15"/>
        <v>0.04417670682730924</v>
      </c>
      <c r="H31" s="370">
        <f t="shared" si="15"/>
        <v>0.03488372093023256</v>
      </c>
      <c r="I31" s="313">
        <f t="shared" si="15"/>
        <v>0.032467532467532464</v>
      </c>
      <c r="J31" s="313">
        <f>IF(J29="","",J29/J23)</f>
        <v>0.028688524590163935</v>
      </c>
      <c r="K31" s="313">
        <f t="shared" si="15"/>
        <v>0.19798657718120805</v>
      </c>
      <c r="L31" s="313">
        <f>IF(L29="","",L29/L23)</f>
        <v>0.03765690376569038</v>
      </c>
      <c r="M31" s="669">
        <f>IF(M29="","",M29/M23)</f>
        <v>0.004807692307692308</v>
      </c>
      <c r="N31" s="670">
        <f>IF(N29="","",N29/N23)</f>
        <v>0.0668693009118541</v>
      </c>
      <c r="O31" s="613">
        <f>IF(O29="","",O29/O23)</f>
        <v>0.07869703084462382</v>
      </c>
      <c r="P31" s="279"/>
    </row>
    <row r="32" spans="1:16" ht="15" thickTop="1">
      <c r="A32" s="20"/>
      <c r="B32" s="462" t="s">
        <v>20</v>
      </c>
      <c r="C32" s="470">
        <f>IF(C23="","",C5+C11+C17+C23)</f>
        <v>1551</v>
      </c>
      <c r="D32" s="468">
        <f>IF(D23="","",D5+D11+D17+D23)</f>
        <v>1430</v>
      </c>
      <c r="E32" s="468">
        <f>IF(E23="","",E5+E11+E17+E23)</f>
        <v>1973</v>
      </c>
      <c r="F32" s="316">
        <f aca="true" t="shared" si="16" ref="F32:L32">IF(F23="","",F5+F11+F17+F23)</f>
        <v>1698</v>
      </c>
      <c r="G32" s="316">
        <f t="shared" si="16"/>
        <v>1467</v>
      </c>
      <c r="H32" s="316">
        <f t="shared" si="16"/>
        <v>1403</v>
      </c>
      <c r="I32" s="316">
        <f t="shared" si="16"/>
        <v>1642</v>
      </c>
      <c r="J32" s="316">
        <f t="shared" si="16"/>
        <v>1307</v>
      </c>
      <c r="K32" s="316">
        <f t="shared" si="16"/>
        <v>1343</v>
      </c>
      <c r="L32" s="316">
        <f t="shared" si="16"/>
        <v>1173</v>
      </c>
      <c r="M32" s="671">
        <f>IF(M23="","",M5+M11+M17+M23)</f>
        <v>1309</v>
      </c>
      <c r="N32" s="672">
        <f>IF(N23="","",N5+N11+N17+N23)</f>
        <v>1469</v>
      </c>
      <c r="O32" s="614">
        <f>SUM(C32:N32)</f>
        <v>17765</v>
      </c>
      <c r="P32" s="270"/>
    </row>
    <row r="33" spans="1:16" ht="14.25">
      <c r="A33" s="20" t="s">
        <v>31</v>
      </c>
      <c r="B33" s="453" t="s">
        <v>22</v>
      </c>
      <c r="C33" s="286">
        <f>IF(C26="","",C7+C13+C19+C26)</f>
        <v>1167</v>
      </c>
      <c r="D33" s="406">
        <f>IF(D26="","",D7+D13+D19+D26)</f>
        <v>1159</v>
      </c>
      <c r="E33" s="287">
        <f>IF(E26="","",E7+E13+E19+E26)</f>
        <v>1423</v>
      </c>
      <c r="F33" s="287">
        <f aca="true" t="shared" si="17" ref="F33:M33">IF(F26="","",F7+F13+F19+F26)</f>
        <v>1440</v>
      </c>
      <c r="G33" s="287">
        <f t="shared" si="17"/>
        <v>1111</v>
      </c>
      <c r="H33" s="287">
        <f t="shared" si="17"/>
        <v>1136</v>
      </c>
      <c r="I33" s="287">
        <f t="shared" si="17"/>
        <v>1308</v>
      </c>
      <c r="J33" s="287">
        <f t="shared" si="17"/>
        <v>1106</v>
      </c>
      <c r="K33" s="287">
        <f t="shared" si="17"/>
        <v>1100</v>
      </c>
      <c r="L33" s="287">
        <f t="shared" si="17"/>
        <v>924</v>
      </c>
      <c r="M33" s="652">
        <f t="shared" si="17"/>
        <v>1034</v>
      </c>
      <c r="N33" s="673">
        <f>IF(N26="","",N7+N13+N19+N26)</f>
        <v>1168</v>
      </c>
      <c r="O33" s="615">
        <f>SUM(C33:N33)</f>
        <v>14076</v>
      </c>
      <c r="P33" s="177"/>
    </row>
    <row r="34" spans="1:16" s="244" customFormat="1" ht="14.25">
      <c r="A34" s="143"/>
      <c r="B34" s="247" t="s">
        <v>16</v>
      </c>
      <c r="C34" s="283">
        <f aca="true" t="shared" si="18" ref="C34:O34">IF(C33="","",C33/C32)</f>
        <v>0.7524177949709865</v>
      </c>
      <c r="D34" s="467">
        <f t="shared" si="18"/>
        <v>0.8104895104895105</v>
      </c>
      <c r="E34" s="284">
        <f t="shared" si="18"/>
        <v>0.7212366953877344</v>
      </c>
      <c r="F34" s="284">
        <f t="shared" si="18"/>
        <v>0.8480565371024735</v>
      </c>
      <c r="G34" s="284">
        <f t="shared" si="18"/>
        <v>0.7573278800272665</v>
      </c>
      <c r="H34" s="284">
        <f t="shared" si="18"/>
        <v>0.8096935138987883</v>
      </c>
      <c r="I34" s="284">
        <f t="shared" si="18"/>
        <v>0.7965895249695494</v>
      </c>
      <c r="J34" s="284">
        <f t="shared" si="18"/>
        <v>0.846212700841622</v>
      </c>
      <c r="K34" s="284">
        <f t="shared" si="18"/>
        <v>0.8190618019359642</v>
      </c>
      <c r="L34" s="284">
        <f t="shared" si="18"/>
        <v>0.7877237851662404</v>
      </c>
      <c r="M34" s="651">
        <f t="shared" si="18"/>
        <v>0.7899159663865546</v>
      </c>
      <c r="N34" s="658">
        <f>IF(N33="","",N33/N32)</f>
        <v>0.7950987066031314</v>
      </c>
      <c r="O34" s="297">
        <f t="shared" si="18"/>
        <v>0.7923444976076555</v>
      </c>
      <c r="P34" s="319"/>
    </row>
    <row r="35" spans="1:16" ht="14.25">
      <c r="A35" s="22" t="s">
        <v>13</v>
      </c>
      <c r="B35" s="456" t="s">
        <v>18</v>
      </c>
      <c r="C35" s="280">
        <f>IF(C29="","",C29+C21+C15+C9)</f>
        <v>384</v>
      </c>
      <c r="D35" s="442">
        <f>IF(D29="","",D29+D21+D15+D9)</f>
        <v>271</v>
      </c>
      <c r="E35" s="281">
        <f>IF(E29="","",E29+E21+E15+E9)</f>
        <v>550</v>
      </c>
      <c r="F35" s="281">
        <f aca="true" t="shared" si="19" ref="F35:M35">IF(F29="","",F29+F21+F15+F9)</f>
        <v>258</v>
      </c>
      <c r="G35" s="281">
        <f t="shared" si="19"/>
        <v>356</v>
      </c>
      <c r="H35" s="281">
        <f t="shared" si="19"/>
        <v>267</v>
      </c>
      <c r="I35" s="281">
        <f t="shared" si="19"/>
        <v>334</v>
      </c>
      <c r="J35" s="281">
        <f t="shared" si="19"/>
        <v>201</v>
      </c>
      <c r="K35" s="281">
        <f t="shared" si="19"/>
        <v>243</v>
      </c>
      <c r="L35" s="281">
        <f t="shared" si="19"/>
        <v>249</v>
      </c>
      <c r="M35" s="650">
        <f t="shared" si="19"/>
        <v>275</v>
      </c>
      <c r="N35" s="659">
        <f>IF(N29="","",N29+N21+N15+N9)</f>
        <v>301</v>
      </c>
      <c r="O35" s="616">
        <f>SUM(C35:N35)</f>
        <v>3689</v>
      </c>
      <c r="P35" s="270"/>
    </row>
    <row r="36" spans="1:16" s="244" customFormat="1" ht="15" thickBot="1">
      <c r="A36" s="147"/>
      <c r="B36" s="255" t="s">
        <v>16</v>
      </c>
      <c r="C36" s="321">
        <f aca="true" t="shared" si="20" ref="C36:O36">IF(C35="","",C35/C32)</f>
        <v>0.24758220502901354</v>
      </c>
      <c r="D36" s="469">
        <f t="shared" si="20"/>
        <v>0.18951048951048952</v>
      </c>
      <c r="E36" s="322">
        <f t="shared" si="20"/>
        <v>0.27876330461226556</v>
      </c>
      <c r="F36" s="322">
        <f t="shared" si="20"/>
        <v>0.1519434628975265</v>
      </c>
      <c r="G36" s="322">
        <f t="shared" si="20"/>
        <v>0.24267211997273347</v>
      </c>
      <c r="H36" s="322">
        <f t="shared" si="20"/>
        <v>0.1903064861012117</v>
      </c>
      <c r="I36" s="322">
        <f t="shared" si="20"/>
        <v>0.20341047503045068</v>
      </c>
      <c r="J36" s="322">
        <f t="shared" si="20"/>
        <v>0.15378729915837797</v>
      </c>
      <c r="K36" s="322">
        <f t="shared" si="20"/>
        <v>0.18093819806403574</v>
      </c>
      <c r="L36" s="322">
        <f t="shared" si="20"/>
        <v>0.21227621483375958</v>
      </c>
      <c r="M36" s="674">
        <f t="shared" si="20"/>
        <v>0.21008403361344538</v>
      </c>
      <c r="N36" s="675">
        <f>IF(N35="","",N35/N32)</f>
        <v>0.2049012933968686</v>
      </c>
      <c r="O36" s="617">
        <f t="shared" si="20"/>
        <v>0.2076555023923445</v>
      </c>
      <c r="P36" s="319"/>
    </row>
    <row r="37" spans="1:15" ht="15" thickTop="1">
      <c r="A37" s="12"/>
      <c r="B37" s="270"/>
      <c r="C37" s="270"/>
      <c r="D37" s="270"/>
      <c r="E37" s="270"/>
      <c r="F37" s="270"/>
      <c r="G37" s="270"/>
      <c r="H37" s="270"/>
      <c r="I37" s="270"/>
      <c r="J37" s="270"/>
      <c r="K37" s="270"/>
      <c r="L37" s="270"/>
      <c r="M37" s="270" t="s">
        <v>32</v>
      </c>
      <c r="N37" s="270"/>
      <c r="O37" s="270"/>
    </row>
    <row r="38" spans="1:15" ht="14.25">
      <c r="A38" s="12"/>
      <c r="B38" s="270"/>
      <c r="C38" s="270"/>
      <c r="D38" s="270"/>
      <c r="E38" s="270"/>
      <c r="F38" s="270"/>
      <c r="G38" s="270"/>
      <c r="H38" s="443"/>
      <c r="I38" s="270"/>
      <c r="J38" s="270"/>
      <c r="K38" s="270"/>
      <c r="L38" s="270"/>
      <c r="M38" s="270"/>
      <c r="N38" s="270"/>
      <c r="O38" s="586" t="s">
        <v>161</v>
      </c>
    </row>
    <row r="39" spans="1:15" ht="13.5">
      <c r="A39" s="270"/>
      <c r="B39" s="270"/>
      <c r="C39" s="270"/>
      <c r="D39" s="270"/>
      <c r="E39" s="270"/>
      <c r="F39" s="270"/>
      <c r="G39" s="270"/>
      <c r="H39" s="270"/>
      <c r="I39" s="270"/>
      <c r="J39" s="270"/>
      <c r="K39" s="270"/>
      <c r="L39" s="270"/>
      <c r="M39" s="270"/>
      <c r="N39" s="270"/>
      <c r="O39" s="270"/>
    </row>
    <row r="40" spans="1:16" ht="17.25">
      <c r="A40" s="12"/>
      <c r="B40" s="270"/>
      <c r="C40" s="270"/>
      <c r="D40" s="270"/>
      <c r="E40" s="750" t="s">
        <v>33</v>
      </c>
      <c r="F40" s="750"/>
      <c r="G40" s="750"/>
      <c r="H40" s="750"/>
      <c r="I40" s="750"/>
      <c r="J40" s="750"/>
      <c r="K40" s="750"/>
      <c r="L40" s="472" t="s">
        <v>210</v>
      </c>
      <c r="M40" s="270"/>
      <c r="N40" s="270"/>
      <c r="O40" s="270"/>
      <c r="P40" s="270"/>
    </row>
    <row r="41" spans="1:16" ht="13.5">
      <c r="A41" s="270"/>
      <c r="B41" s="270"/>
      <c r="C41" s="270"/>
      <c r="D41" s="270"/>
      <c r="E41" s="270"/>
      <c r="F41" s="270"/>
      <c r="G41" s="270"/>
      <c r="H41" s="270"/>
      <c r="I41" s="270"/>
      <c r="J41" s="270"/>
      <c r="K41" s="270"/>
      <c r="L41" s="270"/>
      <c r="M41" s="270"/>
      <c r="N41" s="270"/>
      <c r="O41" s="270"/>
      <c r="P41" s="270"/>
    </row>
    <row r="42" spans="1:16" ht="15" thickBot="1">
      <c r="A42" s="12"/>
      <c r="B42" s="270"/>
      <c r="C42" s="270"/>
      <c r="D42" s="270"/>
      <c r="E42" s="270"/>
      <c r="F42" s="270"/>
      <c r="G42" s="270"/>
      <c r="H42" s="270"/>
      <c r="I42" s="270"/>
      <c r="J42" s="270"/>
      <c r="K42" s="270"/>
      <c r="L42" s="270"/>
      <c r="M42" s="270"/>
      <c r="N42" s="270"/>
      <c r="O42" s="270"/>
      <c r="P42" s="708" t="s">
        <v>0</v>
      </c>
    </row>
    <row r="43" spans="1:16" ht="18.75" thickBot="1" thickTop="1">
      <c r="A43" s="23"/>
      <c r="B43" s="16"/>
      <c r="C43" s="153"/>
      <c r="D43" s="154" t="s">
        <v>1</v>
      </c>
      <c r="E43" s="155" t="s">
        <v>2</v>
      </c>
      <c r="F43" s="155" t="s">
        <v>3</v>
      </c>
      <c r="G43" s="155" t="s">
        <v>4</v>
      </c>
      <c r="H43" s="155" t="s">
        <v>5</v>
      </c>
      <c r="I43" s="155" t="s">
        <v>6</v>
      </c>
      <c r="J43" s="155" t="s">
        <v>7</v>
      </c>
      <c r="K43" s="155" t="s">
        <v>8</v>
      </c>
      <c r="L43" s="155" t="s">
        <v>9</v>
      </c>
      <c r="M43" s="155" t="s">
        <v>10</v>
      </c>
      <c r="N43" s="155" t="s">
        <v>11</v>
      </c>
      <c r="O43" s="156" t="s">
        <v>12</v>
      </c>
      <c r="P43" s="157" t="s">
        <v>13</v>
      </c>
    </row>
    <row r="44" spans="1:16" ht="15" thickTop="1">
      <c r="A44" s="18"/>
      <c r="B44" s="324"/>
      <c r="C44" s="372" t="s">
        <v>34</v>
      </c>
      <c r="D44" s="739">
        <f>IF(C5="","",C5)</f>
        <v>766</v>
      </c>
      <c r="E44" s="736">
        <f>IF(D5="","",D5)</f>
        <v>826</v>
      </c>
      <c r="F44" s="379">
        <f aca="true" t="shared" si="21" ref="F44:O44">IF(E5="","",E5)</f>
        <v>956</v>
      </c>
      <c r="G44" s="379">
        <f t="shared" si="21"/>
        <v>823</v>
      </c>
      <c r="H44" s="379">
        <f t="shared" si="21"/>
        <v>780</v>
      </c>
      <c r="I44" s="379">
        <f t="shared" si="21"/>
        <v>787</v>
      </c>
      <c r="J44" s="379">
        <f t="shared" si="21"/>
        <v>815</v>
      </c>
      <c r="K44" s="379">
        <f t="shared" si="21"/>
        <v>728</v>
      </c>
      <c r="L44" s="379">
        <f t="shared" si="21"/>
        <v>695</v>
      </c>
      <c r="M44" s="379">
        <f t="shared" si="21"/>
        <v>589</v>
      </c>
      <c r="N44" s="379">
        <f t="shared" si="21"/>
        <v>635</v>
      </c>
      <c r="O44" s="380">
        <f t="shared" si="21"/>
        <v>749</v>
      </c>
      <c r="P44" s="378">
        <f>SUM(D44:O44)</f>
        <v>9149</v>
      </c>
    </row>
    <row r="45" spans="1:16" ht="14.25">
      <c r="A45" s="20"/>
      <c r="B45" s="327" t="s">
        <v>20</v>
      </c>
      <c r="C45" s="328" t="s">
        <v>35</v>
      </c>
      <c r="D45" s="714">
        <f>IF(D44="","",'3 利用関係別(H30年度)'!C5)</f>
        <v>780</v>
      </c>
      <c r="E45" s="737">
        <f>IF(E44="","",'3 利用関係別(H30年度)'!D5)</f>
        <v>795</v>
      </c>
      <c r="F45" s="381">
        <f>IF(F44="","",'3 利用関係別(H30年度)'!E5)</f>
        <v>833</v>
      </c>
      <c r="G45" s="381">
        <f>IF(G44="","",'3 利用関係別(H30年度)'!F5)</f>
        <v>920</v>
      </c>
      <c r="H45" s="381">
        <f>IF(H44="","",'3 利用関係別(H30年度)'!G5)</f>
        <v>794</v>
      </c>
      <c r="I45" s="381">
        <f>IF(I44="","",'3 利用関係別(H30年度)'!H5)</f>
        <v>818</v>
      </c>
      <c r="J45" s="381">
        <f>IF(J44="","",'3 利用関係別(H30年度)'!I5)</f>
        <v>898</v>
      </c>
      <c r="K45" s="381">
        <f>IF(K44="","",'3 利用関係別(H30年度)'!J5)</f>
        <v>819</v>
      </c>
      <c r="L45" s="381">
        <f>IF(L44="","",'3 利用関係別(H30年度)'!K5)</f>
        <v>823</v>
      </c>
      <c r="M45" s="381">
        <f>IF(M44="","",'3 利用関係別(H30年度)'!L5)</f>
        <v>711</v>
      </c>
      <c r="N45" s="381">
        <f>IF(N44="","",'3 利用関係別(H30年度)'!M5)</f>
        <v>752</v>
      </c>
      <c r="O45" s="382">
        <f>IF(O44="","",'3 利用関係別(H30年度)'!N5)</f>
        <v>766</v>
      </c>
      <c r="P45" s="331">
        <f>SUM(D45:O45)</f>
        <v>9709</v>
      </c>
    </row>
    <row r="46" spans="1:16" s="244" customFormat="1" ht="14.25">
      <c r="A46" s="143" t="s">
        <v>21</v>
      </c>
      <c r="B46" s="332"/>
      <c r="C46" s="333" t="s">
        <v>36</v>
      </c>
      <c r="D46" s="444">
        <f>IF(D44="","",D44/D45)</f>
        <v>0.982051282051282</v>
      </c>
      <c r="E46" s="738">
        <f>IF(E44="","",E44/E45)</f>
        <v>1.038993710691824</v>
      </c>
      <c r="F46" s="277">
        <f aca="true" t="shared" si="22" ref="F46:O46">IF(F44="","",F44/F45)</f>
        <v>1.1476590636254502</v>
      </c>
      <c r="G46" s="277">
        <f t="shared" si="22"/>
        <v>0.8945652173913043</v>
      </c>
      <c r="H46" s="277">
        <f t="shared" si="22"/>
        <v>0.982367758186398</v>
      </c>
      <c r="I46" s="277">
        <f t="shared" si="22"/>
        <v>0.9621026894865525</v>
      </c>
      <c r="J46" s="277">
        <f t="shared" si="22"/>
        <v>0.9075723830734966</v>
      </c>
      <c r="K46" s="277">
        <f t="shared" si="22"/>
        <v>0.8888888888888888</v>
      </c>
      <c r="L46" s="277">
        <f t="shared" si="22"/>
        <v>0.8444714459295262</v>
      </c>
      <c r="M46" s="277">
        <f t="shared" si="22"/>
        <v>0.8284106891701828</v>
      </c>
      <c r="N46" s="277">
        <f t="shared" si="22"/>
        <v>0.8444148936170213</v>
      </c>
      <c r="O46" s="383">
        <f t="shared" si="22"/>
        <v>0.9778067885117493</v>
      </c>
      <c r="P46" s="384">
        <f>P44/P45</f>
        <v>0.9423215573179524</v>
      </c>
    </row>
    <row r="47" spans="1:16" ht="14.25">
      <c r="A47" s="20"/>
      <c r="B47" s="334"/>
      <c r="C47" s="335" t="s">
        <v>34</v>
      </c>
      <c r="D47" s="728">
        <f>IF(C7="","",C7)</f>
        <v>684</v>
      </c>
      <c r="E47" s="386">
        <f aca="true" t="shared" si="23" ref="E47:O47">IF(D7="","",D7)</f>
        <v>724</v>
      </c>
      <c r="F47" s="386">
        <f t="shared" si="23"/>
        <v>830</v>
      </c>
      <c r="G47" s="386">
        <f t="shared" si="23"/>
        <v>723</v>
      </c>
      <c r="H47" s="386">
        <f t="shared" si="23"/>
        <v>691</v>
      </c>
      <c r="I47" s="386">
        <f t="shared" si="23"/>
        <v>681</v>
      </c>
      <c r="J47" s="386">
        <f t="shared" si="23"/>
        <v>719</v>
      </c>
      <c r="K47" s="386">
        <f t="shared" si="23"/>
        <v>653</v>
      </c>
      <c r="L47" s="386">
        <f t="shared" si="23"/>
        <v>623</v>
      </c>
      <c r="M47" s="386">
        <f>IF(L7="","",L7)</f>
        <v>525</v>
      </c>
      <c r="N47" s="386">
        <f t="shared" si="23"/>
        <v>555</v>
      </c>
      <c r="O47" s="387">
        <f t="shared" si="23"/>
        <v>666</v>
      </c>
      <c r="P47" s="378">
        <f>SUM(D47:O47)</f>
        <v>8074</v>
      </c>
    </row>
    <row r="48" spans="1:16" ht="14.25">
      <c r="A48" s="20"/>
      <c r="B48" s="327" t="s">
        <v>22</v>
      </c>
      <c r="C48" s="328" t="s">
        <v>35</v>
      </c>
      <c r="D48" s="714">
        <f>IF(D47="","",'3 利用関係別(H30年度)'!C7)</f>
        <v>685</v>
      </c>
      <c r="E48" s="381">
        <f>IF(E47="","",'3 利用関係別(H30年度)'!D7)</f>
        <v>710</v>
      </c>
      <c r="F48" s="381">
        <f>IF(F47="","",'3 利用関係別(H30年度)'!E7)</f>
        <v>727</v>
      </c>
      <c r="G48" s="381">
        <f>IF(G47="","",'3 利用関係別(H30年度)'!F7)</f>
        <v>799</v>
      </c>
      <c r="H48" s="381">
        <f>IF(H47="","",'3 利用関係別(H30年度)'!G7)</f>
        <v>705</v>
      </c>
      <c r="I48" s="381">
        <f>IF(I47="","",'3 利用関係別(H30年度)'!H7)</f>
        <v>721</v>
      </c>
      <c r="J48" s="381">
        <f>IF(J47="","",'3 利用関係別(H30年度)'!I7)</f>
        <v>798</v>
      </c>
      <c r="K48" s="381">
        <f>IF(K47="","",'3 利用関係別(H30年度)'!J7)</f>
        <v>718</v>
      </c>
      <c r="L48" s="381">
        <f>IF(L47="","",'3 利用関係別(H30年度)'!K7)</f>
        <v>716</v>
      </c>
      <c r="M48" s="381">
        <f>IF(M47="","",'3 利用関係別(H30年度)'!L7)</f>
        <v>627</v>
      </c>
      <c r="N48" s="381">
        <f>IF(N47="","",'3 利用関係別(H30年度)'!M7)</f>
        <v>666</v>
      </c>
      <c r="O48" s="382">
        <f>IF(O47="","",'3 利用関係別(H30年度)'!N7)</f>
        <v>697</v>
      </c>
      <c r="P48" s="302">
        <f>SUM(D48:O48)</f>
        <v>8569</v>
      </c>
    </row>
    <row r="49" spans="1:16" ht="14.25">
      <c r="A49" s="19"/>
      <c r="B49" s="337"/>
      <c r="C49" s="338" t="s">
        <v>36</v>
      </c>
      <c r="D49" s="277">
        <f>IF(D47="","",D47/D48)</f>
        <v>0.9985401459854014</v>
      </c>
      <c r="E49" s="277">
        <f>IF(E47="","",E47/E48)</f>
        <v>1.019718309859155</v>
      </c>
      <c r="F49" s="277">
        <f aca="true" t="shared" si="24" ref="F49:O49">IF(F47="","",F47/F48)</f>
        <v>1.141678129298487</v>
      </c>
      <c r="G49" s="277">
        <f t="shared" si="24"/>
        <v>0.904881101376721</v>
      </c>
      <c r="H49" s="277">
        <f t="shared" si="24"/>
        <v>0.9801418439716312</v>
      </c>
      <c r="I49" s="277">
        <f t="shared" si="24"/>
        <v>0.9445214979195562</v>
      </c>
      <c r="J49" s="277">
        <f t="shared" si="24"/>
        <v>0.9010025062656641</v>
      </c>
      <c r="K49" s="277">
        <f t="shared" si="24"/>
        <v>0.9094707520891365</v>
      </c>
      <c r="L49" s="277">
        <f t="shared" si="24"/>
        <v>0.8701117318435754</v>
      </c>
      <c r="M49" s="277">
        <f t="shared" si="24"/>
        <v>0.8373205741626795</v>
      </c>
      <c r="N49" s="277">
        <f t="shared" si="24"/>
        <v>0.8333333333333334</v>
      </c>
      <c r="O49" s="303">
        <f t="shared" si="24"/>
        <v>0.9555236728837877</v>
      </c>
      <c r="P49" s="250">
        <f>P47/P48</f>
        <v>0.9422336328626444</v>
      </c>
    </row>
    <row r="50" spans="1:16" ht="14.25">
      <c r="A50" s="20" t="s">
        <v>23</v>
      </c>
      <c r="B50" s="334"/>
      <c r="C50" s="339" t="s">
        <v>34</v>
      </c>
      <c r="D50" s="377">
        <f>IF(D44="","",D44-D47)</f>
        <v>82</v>
      </c>
      <c r="E50" s="281">
        <f>IF(E44="","",E44-E47)</f>
        <v>102</v>
      </c>
      <c r="F50" s="281">
        <f aca="true" t="shared" si="25" ref="F50:O51">IF(F44="","",F44-F47)</f>
        <v>126</v>
      </c>
      <c r="G50" s="281">
        <f t="shared" si="25"/>
        <v>100</v>
      </c>
      <c r="H50" s="281">
        <f t="shared" si="25"/>
        <v>89</v>
      </c>
      <c r="I50" s="281">
        <f t="shared" si="25"/>
        <v>106</v>
      </c>
      <c r="J50" s="281">
        <f t="shared" si="25"/>
        <v>96</v>
      </c>
      <c r="K50" s="281">
        <f t="shared" si="25"/>
        <v>75</v>
      </c>
      <c r="L50" s="281">
        <f t="shared" si="25"/>
        <v>72</v>
      </c>
      <c r="M50" s="281">
        <f t="shared" si="25"/>
        <v>64</v>
      </c>
      <c r="N50" s="281">
        <f t="shared" si="25"/>
        <v>80</v>
      </c>
      <c r="O50" s="311">
        <f t="shared" si="25"/>
        <v>83</v>
      </c>
      <c r="P50" s="309">
        <f>SUM(D50:O50)</f>
        <v>1075</v>
      </c>
    </row>
    <row r="51" spans="1:16" ht="14.25">
      <c r="A51" s="20"/>
      <c r="B51" s="327" t="s">
        <v>18</v>
      </c>
      <c r="C51" s="340" t="s">
        <v>35</v>
      </c>
      <c r="D51" s="389">
        <f>IF(D45="","",D45-D48)</f>
        <v>95</v>
      </c>
      <c r="E51" s="330">
        <f>IF(E45="","",E45-E48)</f>
        <v>85</v>
      </c>
      <c r="F51" s="330">
        <f t="shared" si="25"/>
        <v>106</v>
      </c>
      <c r="G51" s="330">
        <f t="shared" si="25"/>
        <v>121</v>
      </c>
      <c r="H51" s="330">
        <f t="shared" si="25"/>
        <v>89</v>
      </c>
      <c r="I51" s="330">
        <f t="shared" si="25"/>
        <v>97</v>
      </c>
      <c r="J51" s="330">
        <f t="shared" si="25"/>
        <v>100</v>
      </c>
      <c r="K51" s="330">
        <f t="shared" si="25"/>
        <v>101</v>
      </c>
      <c r="L51" s="330">
        <f t="shared" si="25"/>
        <v>107</v>
      </c>
      <c r="M51" s="330">
        <f t="shared" si="25"/>
        <v>84</v>
      </c>
      <c r="N51" s="330">
        <f t="shared" si="25"/>
        <v>86</v>
      </c>
      <c r="O51" s="341">
        <f t="shared" si="25"/>
        <v>69</v>
      </c>
      <c r="P51" s="342">
        <f>SUM(D51:O51)</f>
        <v>1140</v>
      </c>
    </row>
    <row r="52" spans="1:16" s="244" customFormat="1" ht="15" thickBot="1">
      <c r="A52" s="144"/>
      <c r="B52" s="343"/>
      <c r="C52" s="344" t="s">
        <v>36</v>
      </c>
      <c r="D52" s="390">
        <f>IF(D50="","",D50/D51)</f>
        <v>0.8631578947368421</v>
      </c>
      <c r="E52" s="298">
        <f>IF(E50="","",E50/E51)</f>
        <v>1.2</v>
      </c>
      <c r="F52" s="298">
        <f aca="true" t="shared" si="26" ref="F52:O52">IF(F50="","",F50/F51)</f>
        <v>1.1886792452830188</v>
      </c>
      <c r="G52" s="298">
        <f t="shared" si="26"/>
        <v>0.8264462809917356</v>
      </c>
      <c r="H52" s="298">
        <f t="shared" si="26"/>
        <v>1</v>
      </c>
      <c r="I52" s="298">
        <f t="shared" si="26"/>
        <v>1.092783505154639</v>
      </c>
      <c r="J52" s="298">
        <f t="shared" si="26"/>
        <v>0.96</v>
      </c>
      <c r="K52" s="298">
        <f t="shared" si="26"/>
        <v>0.7425742574257426</v>
      </c>
      <c r="L52" s="298">
        <f t="shared" si="26"/>
        <v>0.6728971962616822</v>
      </c>
      <c r="M52" s="298">
        <f t="shared" si="26"/>
        <v>0.7619047619047619</v>
      </c>
      <c r="N52" s="298">
        <f t="shared" si="26"/>
        <v>0.9302325581395349</v>
      </c>
      <c r="O52" s="307">
        <f t="shared" si="26"/>
        <v>1.2028985507246377</v>
      </c>
      <c r="P52" s="315">
        <f>P50/P51</f>
        <v>0.9429824561403509</v>
      </c>
    </row>
    <row r="53" spans="1:16" ht="15" thickTop="1">
      <c r="A53" s="20"/>
      <c r="B53" s="327"/>
      <c r="C53" s="325" t="s">
        <v>34</v>
      </c>
      <c r="D53" s="391">
        <f aca="true" t="shared" si="27" ref="D53:O53">IF(C11="","",C11)</f>
        <v>430</v>
      </c>
      <c r="E53" s="392">
        <f t="shared" si="27"/>
        <v>346</v>
      </c>
      <c r="F53" s="392">
        <f t="shared" si="27"/>
        <v>699</v>
      </c>
      <c r="G53" s="392">
        <f t="shared" si="27"/>
        <v>452</v>
      </c>
      <c r="H53" s="392">
        <f t="shared" si="27"/>
        <v>436</v>
      </c>
      <c r="I53" s="392">
        <f t="shared" si="27"/>
        <v>337</v>
      </c>
      <c r="J53" s="392">
        <f t="shared" si="27"/>
        <v>515</v>
      </c>
      <c r="K53" s="392">
        <f t="shared" si="27"/>
        <v>332</v>
      </c>
      <c r="L53" s="392">
        <f t="shared" si="27"/>
        <v>346</v>
      </c>
      <c r="M53" s="392">
        <f t="shared" si="27"/>
        <v>343</v>
      </c>
      <c r="N53" s="392">
        <f t="shared" si="27"/>
        <v>466</v>
      </c>
      <c r="O53" s="393">
        <f t="shared" si="27"/>
        <v>391</v>
      </c>
      <c r="P53" s="345">
        <f>SUM(D53:O53)</f>
        <v>5093</v>
      </c>
    </row>
    <row r="54" spans="1:16" ht="14.25">
      <c r="A54" s="20"/>
      <c r="B54" s="327" t="s">
        <v>20</v>
      </c>
      <c r="C54" s="328" t="s">
        <v>35</v>
      </c>
      <c r="D54" s="715">
        <f>IF(D53="","",'3 利用関係別(H30年度)'!C11)</f>
        <v>573</v>
      </c>
      <c r="E54" s="716">
        <f>IF(E53="","",'3 利用関係別(H30年度)'!D11)</f>
        <v>532</v>
      </c>
      <c r="F54" s="716">
        <f>IF(F53="","",'3 利用関係別(H30年度)'!E11)</f>
        <v>596</v>
      </c>
      <c r="G54" s="716">
        <f>IF(G53="","",'3 利用関係別(H30年度)'!F11)</f>
        <v>580</v>
      </c>
      <c r="H54" s="716">
        <f>IF(H53="","",'3 利用関係別(H30年度)'!G11)</f>
        <v>733</v>
      </c>
      <c r="I54" s="716">
        <f>IF(I53="","",'3 利用関係別(H30年度)'!H11)</f>
        <v>660</v>
      </c>
      <c r="J54" s="716">
        <f>IF(J53="","",'3 利用関係別(H30年度)'!I11)</f>
        <v>727</v>
      </c>
      <c r="K54" s="716">
        <f>IF(K53="","",'3 利用関係別(H30年度)'!J11)</f>
        <v>451</v>
      </c>
      <c r="L54" s="716">
        <f>IF(L53="","",'3 利用関係別(H30年度)'!K11)</f>
        <v>468</v>
      </c>
      <c r="M54" s="716">
        <f>IF(M53="","",'3 利用関係別(H30年度)'!L11)</f>
        <v>447</v>
      </c>
      <c r="N54" s="716">
        <f>IF(N53="","",'3 利用関係別(H30年度)'!M11)</f>
        <v>334</v>
      </c>
      <c r="O54" s="388">
        <f>IF(O53="","",'3 利用関係別(H30年度)'!N11)</f>
        <v>409</v>
      </c>
      <c r="P54" s="318">
        <f>SUM(D54:O54)</f>
        <v>6510</v>
      </c>
    </row>
    <row r="55" spans="1:16" s="244" customFormat="1" ht="14.25">
      <c r="A55" s="143" t="s">
        <v>24</v>
      </c>
      <c r="B55" s="332"/>
      <c r="C55" s="333" t="s">
        <v>36</v>
      </c>
      <c r="D55" s="394">
        <f>IF(D53="","",D53/D54)</f>
        <v>0.7504363001745201</v>
      </c>
      <c r="E55" s="305">
        <f aca="true" t="shared" si="28" ref="E55:O55">IF(E53="","",E53/E54)</f>
        <v>0.650375939849624</v>
      </c>
      <c r="F55" s="305">
        <f t="shared" si="28"/>
        <v>1.1728187919463087</v>
      </c>
      <c r="G55" s="305">
        <f t="shared" si="28"/>
        <v>0.7793103448275862</v>
      </c>
      <c r="H55" s="305">
        <f t="shared" si="28"/>
        <v>0.5948158253751705</v>
      </c>
      <c r="I55" s="305">
        <f t="shared" si="28"/>
        <v>0.5106060606060606</v>
      </c>
      <c r="J55" s="305">
        <f t="shared" si="28"/>
        <v>0.7083906464924347</v>
      </c>
      <c r="K55" s="305">
        <f t="shared" si="28"/>
        <v>0.7361419068736141</v>
      </c>
      <c r="L55" s="305">
        <f t="shared" si="28"/>
        <v>0.7393162393162394</v>
      </c>
      <c r="M55" s="305">
        <f t="shared" si="28"/>
        <v>0.767337807606264</v>
      </c>
      <c r="N55" s="305">
        <f t="shared" si="28"/>
        <v>1.3952095808383234</v>
      </c>
      <c r="O55" s="308">
        <f t="shared" si="28"/>
        <v>0.9559902200488998</v>
      </c>
      <c r="P55" s="248">
        <f>P53/P54</f>
        <v>0.7823348694316437</v>
      </c>
    </row>
    <row r="56" spans="1:16" ht="14.25">
      <c r="A56" s="20"/>
      <c r="B56" s="334"/>
      <c r="C56" s="335" t="s">
        <v>34</v>
      </c>
      <c r="D56" s="385">
        <f aca="true" t="shared" si="29" ref="D56:O56">IF(C13="","",C13)</f>
        <v>240</v>
      </c>
      <c r="E56" s="386">
        <f t="shared" si="29"/>
        <v>190</v>
      </c>
      <c r="F56" s="386">
        <f t="shared" si="29"/>
        <v>290</v>
      </c>
      <c r="G56" s="386">
        <f t="shared" si="29"/>
        <v>301</v>
      </c>
      <c r="H56" s="386">
        <f>IF(G13="","",G13)</f>
        <v>180</v>
      </c>
      <c r="I56" s="386">
        <f t="shared" si="29"/>
        <v>204</v>
      </c>
      <c r="J56" s="386">
        <f t="shared" si="29"/>
        <v>287</v>
      </c>
      <c r="K56" s="386">
        <f t="shared" si="29"/>
        <v>213</v>
      </c>
      <c r="L56" s="386">
        <f t="shared" si="29"/>
        <v>235</v>
      </c>
      <c r="M56" s="386">
        <f t="shared" si="29"/>
        <v>168</v>
      </c>
      <c r="N56" s="386">
        <f t="shared" si="29"/>
        <v>272</v>
      </c>
      <c r="O56" s="387">
        <f t="shared" si="29"/>
        <v>195</v>
      </c>
      <c r="P56" s="378">
        <f>SUM(D56:O56)</f>
        <v>2775</v>
      </c>
    </row>
    <row r="57" spans="1:16" ht="14.25">
      <c r="A57" s="20"/>
      <c r="B57" s="327" t="s">
        <v>22</v>
      </c>
      <c r="C57" s="328" t="s">
        <v>35</v>
      </c>
      <c r="D57" s="714">
        <f>IF(D56="","",'3 利用関係別(H30年度)'!C13)</f>
        <v>335</v>
      </c>
      <c r="E57" s="381">
        <f>IF(E56="","",'3 利用関係別(H30年度)'!D13)</f>
        <v>222</v>
      </c>
      <c r="F57" s="381">
        <f>IF(F56="","",'3 利用関係別(H30年度)'!E13)</f>
        <v>317</v>
      </c>
      <c r="G57" s="381">
        <f>IF(G56="","",'3 利用関係別(H30年度)'!F13)</f>
        <v>245</v>
      </c>
      <c r="H57" s="381">
        <f>IF(H56="","",'3 利用関係別(H30年度)'!G13)</f>
        <v>362</v>
      </c>
      <c r="I57" s="381">
        <f>IF(I56="","",'3 利用関係別(H30年度)'!H13)</f>
        <v>322</v>
      </c>
      <c r="J57" s="381">
        <f>IF(J56="","",'3 利用関係別(H30年度)'!I13)</f>
        <v>373</v>
      </c>
      <c r="K57" s="381">
        <f>IF(K56="","",'3 利用関係別(H30年度)'!J13)</f>
        <v>283</v>
      </c>
      <c r="L57" s="381">
        <f>IF(L56="","",'3 利用関係別(H30年度)'!K13)</f>
        <v>271</v>
      </c>
      <c r="M57" s="381">
        <f>IF(M56="","",'3 利用関係別(H30年度)'!L13)</f>
        <v>164</v>
      </c>
      <c r="N57" s="381">
        <f>IF(N56="","",'3 利用関係別(H30年度)'!M13)</f>
        <v>143</v>
      </c>
      <c r="O57" s="382">
        <f>IF(O56="","",'3 利用関係別(H30年度)'!N13)</f>
        <v>162</v>
      </c>
      <c r="P57" s="320">
        <f>SUM(D57:O57)</f>
        <v>3199</v>
      </c>
    </row>
    <row r="58" spans="1:16" s="244" customFormat="1" ht="14.25">
      <c r="A58" s="143"/>
      <c r="B58" s="332"/>
      <c r="C58" s="333" t="s">
        <v>36</v>
      </c>
      <c r="D58" s="394">
        <f>IF(D56="","",D56/D57)</f>
        <v>0.7164179104477612</v>
      </c>
      <c r="E58" s="305">
        <f aca="true" t="shared" si="30" ref="E58:O58">IF(E56="","",E56/E57)</f>
        <v>0.8558558558558559</v>
      </c>
      <c r="F58" s="305">
        <f t="shared" si="30"/>
        <v>0.9148264984227129</v>
      </c>
      <c r="G58" s="305">
        <f t="shared" si="30"/>
        <v>1.2285714285714286</v>
      </c>
      <c r="H58" s="305">
        <f t="shared" si="30"/>
        <v>0.4972375690607735</v>
      </c>
      <c r="I58" s="305">
        <f t="shared" si="30"/>
        <v>0.6335403726708074</v>
      </c>
      <c r="J58" s="305">
        <f t="shared" si="30"/>
        <v>0.7694369973190348</v>
      </c>
      <c r="K58" s="305">
        <f t="shared" si="30"/>
        <v>0.7526501766784452</v>
      </c>
      <c r="L58" s="305">
        <f t="shared" si="30"/>
        <v>0.8671586715867159</v>
      </c>
      <c r="M58" s="305">
        <f t="shared" si="30"/>
        <v>1.024390243902439</v>
      </c>
      <c r="N58" s="305">
        <f t="shared" si="30"/>
        <v>1.902097902097902</v>
      </c>
      <c r="O58" s="308">
        <f t="shared" si="30"/>
        <v>1.2037037037037037</v>
      </c>
      <c r="P58" s="250">
        <f>P56/P57</f>
        <v>0.8674585808065021</v>
      </c>
    </row>
    <row r="59" spans="1:16" ht="14.25">
      <c r="A59" s="20" t="s">
        <v>23</v>
      </c>
      <c r="B59" s="334"/>
      <c r="C59" s="335" t="s">
        <v>34</v>
      </c>
      <c r="D59" s="395">
        <f>IF(D53="","",D53-D56)</f>
        <v>190</v>
      </c>
      <c r="E59" s="281">
        <f aca="true" t="shared" si="31" ref="E59:O59">IF(E53="","",E53-E56)</f>
        <v>156</v>
      </c>
      <c r="F59" s="281">
        <f t="shared" si="31"/>
        <v>409</v>
      </c>
      <c r="G59" s="281">
        <f t="shared" si="31"/>
        <v>151</v>
      </c>
      <c r="H59" s="281">
        <f t="shared" si="31"/>
        <v>256</v>
      </c>
      <c r="I59" s="281">
        <f t="shared" si="31"/>
        <v>133</v>
      </c>
      <c r="J59" s="281">
        <f t="shared" si="31"/>
        <v>228</v>
      </c>
      <c r="K59" s="281">
        <f t="shared" si="31"/>
        <v>119</v>
      </c>
      <c r="L59" s="281">
        <f t="shared" si="31"/>
        <v>111</v>
      </c>
      <c r="M59" s="281">
        <f t="shared" si="31"/>
        <v>175</v>
      </c>
      <c r="N59" s="281">
        <f t="shared" si="31"/>
        <v>194</v>
      </c>
      <c r="O59" s="311">
        <f t="shared" si="31"/>
        <v>196</v>
      </c>
      <c r="P59" s="346">
        <f>SUM(D59:O59)</f>
        <v>2318</v>
      </c>
    </row>
    <row r="60" spans="1:16" ht="14.25">
      <c r="A60" s="20"/>
      <c r="B60" s="327" t="s">
        <v>18</v>
      </c>
      <c r="C60" s="328" t="s">
        <v>35</v>
      </c>
      <c r="D60" s="396">
        <f>IF(D59="","",D54-D57)</f>
        <v>238</v>
      </c>
      <c r="E60" s="330">
        <f aca="true" t="shared" si="32" ref="E60:O60">IF(E59="","",E54-E57)</f>
        <v>310</v>
      </c>
      <c r="F60" s="330">
        <f t="shared" si="32"/>
        <v>279</v>
      </c>
      <c r="G60" s="330">
        <f t="shared" si="32"/>
        <v>335</v>
      </c>
      <c r="H60" s="330">
        <f t="shared" si="32"/>
        <v>371</v>
      </c>
      <c r="I60" s="330">
        <f t="shared" si="32"/>
        <v>338</v>
      </c>
      <c r="J60" s="330">
        <f t="shared" si="32"/>
        <v>354</v>
      </c>
      <c r="K60" s="330">
        <f t="shared" si="32"/>
        <v>168</v>
      </c>
      <c r="L60" s="330">
        <f t="shared" si="32"/>
        <v>197</v>
      </c>
      <c r="M60" s="330">
        <f t="shared" si="32"/>
        <v>283</v>
      </c>
      <c r="N60" s="330">
        <f t="shared" si="32"/>
        <v>191</v>
      </c>
      <c r="O60" s="341">
        <f t="shared" si="32"/>
        <v>247</v>
      </c>
      <c r="P60" s="347">
        <f>SUM(D60:O60)</f>
        <v>3311</v>
      </c>
    </row>
    <row r="61" spans="1:16" s="244" customFormat="1" ht="15" thickBot="1">
      <c r="A61" s="144"/>
      <c r="B61" s="343"/>
      <c r="C61" s="348" t="s">
        <v>36</v>
      </c>
      <c r="D61" s="397">
        <f>IF(D59="","",D59/D60)</f>
        <v>0.7983193277310925</v>
      </c>
      <c r="E61" s="313">
        <f aca="true" t="shared" si="33" ref="E61:O61">IF(E59="","",E59/E60)</f>
        <v>0.5032258064516129</v>
      </c>
      <c r="F61" s="313">
        <f t="shared" si="33"/>
        <v>1.4659498207885304</v>
      </c>
      <c r="G61" s="313">
        <f t="shared" si="33"/>
        <v>0.4507462686567164</v>
      </c>
      <c r="H61" s="313">
        <f t="shared" si="33"/>
        <v>0.6900269541778976</v>
      </c>
      <c r="I61" s="313">
        <f t="shared" si="33"/>
        <v>0.39349112426035504</v>
      </c>
      <c r="J61" s="313">
        <f t="shared" si="33"/>
        <v>0.6440677966101694</v>
      </c>
      <c r="K61" s="313">
        <f t="shared" si="33"/>
        <v>0.7083333333333334</v>
      </c>
      <c r="L61" s="313">
        <f t="shared" si="33"/>
        <v>0.5634517766497462</v>
      </c>
      <c r="M61" s="313">
        <f t="shared" si="33"/>
        <v>0.6183745583038869</v>
      </c>
      <c r="N61" s="313">
        <f t="shared" si="33"/>
        <v>1.0157068062827226</v>
      </c>
      <c r="O61" s="314">
        <f t="shared" si="33"/>
        <v>0.7935222672064778</v>
      </c>
      <c r="P61" s="315">
        <f>P59/P60</f>
        <v>0.7000906070673513</v>
      </c>
    </row>
    <row r="62" spans="1:16" ht="15" thickTop="1">
      <c r="A62" s="22"/>
      <c r="B62" s="349"/>
      <c r="C62" s="350" t="s">
        <v>34</v>
      </c>
      <c r="D62" s="398">
        <f aca="true" t="shared" si="34" ref="D62:O62">IF(C17="","",C17)</f>
        <v>2</v>
      </c>
      <c r="E62" s="399">
        <f t="shared" si="34"/>
        <v>4</v>
      </c>
      <c r="F62" s="399">
        <f t="shared" si="34"/>
        <v>9</v>
      </c>
      <c r="G62" s="399">
        <f t="shared" si="34"/>
        <v>3</v>
      </c>
      <c r="H62" s="399">
        <f t="shared" si="34"/>
        <v>2</v>
      </c>
      <c r="I62" s="399">
        <f t="shared" si="34"/>
        <v>21</v>
      </c>
      <c r="J62" s="399">
        <f t="shared" si="34"/>
        <v>4</v>
      </c>
      <c r="K62" s="399">
        <f t="shared" si="34"/>
        <v>3</v>
      </c>
      <c r="L62" s="399">
        <f t="shared" si="34"/>
        <v>4</v>
      </c>
      <c r="M62" s="399">
        <f t="shared" si="34"/>
        <v>2</v>
      </c>
      <c r="N62" s="399">
        <f t="shared" si="34"/>
        <v>0</v>
      </c>
      <c r="O62" s="400">
        <f t="shared" si="34"/>
        <v>0</v>
      </c>
      <c r="P62" s="345">
        <f>SUM(D62:O62)</f>
        <v>54</v>
      </c>
    </row>
    <row r="63" spans="1:16" ht="14.25">
      <c r="A63" s="22"/>
      <c r="B63" s="349" t="s">
        <v>20</v>
      </c>
      <c r="C63" s="351" t="s">
        <v>35</v>
      </c>
      <c r="D63" s="717">
        <f>IF(D62="","",'3 利用関係別(H30年度)'!C17)</f>
        <v>2</v>
      </c>
      <c r="E63" s="401">
        <f>IF(E62="","",'3 利用関係別(H30年度)'!D17)</f>
        <v>13</v>
      </c>
      <c r="F63" s="401">
        <f>IF(F62="","",'3 利用関係別(H30年度)'!E17)</f>
        <v>3</v>
      </c>
      <c r="G63" s="401">
        <f>IF(G62="","",'3 利用関係別(H30年度)'!F17)</f>
        <v>4</v>
      </c>
      <c r="H63" s="401">
        <f>IF(H62="","",'3 利用関係別(H30年度)'!G17)</f>
        <v>0</v>
      </c>
      <c r="I63" s="401">
        <f>IF(I62="","",'3 利用関係別(H30年度)'!H17)</f>
        <v>3</v>
      </c>
      <c r="J63" s="401">
        <f>IF(J62="","",'3 利用関係別(H30年度)'!I17)</f>
        <v>2</v>
      </c>
      <c r="K63" s="401">
        <f>IF(K62="","",'3 利用関係別(H30年度)'!J17)</f>
        <v>8</v>
      </c>
      <c r="L63" s="401">
        <f>IF(L62="","",'3 利用関係別(H30年度)'!K17)</f>
        <v>1</v>
      </c>
      <c r="M63" s="401">
        <f>IF(M62="","",'3 利用関係別(H30年度)'!L17)</f>
        <v>19</v>
      </c>
      <c r="N63" s="401">
        <f>IF(N62="","",'3 利用関係別(H30年度)'!M17)</f>
        <v>3</v>
      </c>
      <c r="O63" s="402">
        <f>IF(O62="","",'3 利用関係別(H30年度)'!N17)</f>
        <v>19</v>
      </c>
      <c r="P63" s="318">
        <f>SUM(D63:O63)</f>
        <v>77</v>
      </c>
    </row>
    <row r="64" spans="1:16" s="244" customFormat="1" ht="14.25">
      <c r="A64" s="145" t="s">
        <v>25</v>
      </c>
      <c r="B64" s="352"/>
      <c r="C64" s="353" t="s">
        <v>36</v>
      </c>
      <c r="D64" s="403">
        <f>IF(D62="","",D62/D63)</f>
        <v>1</v>
      </c>
      <c r="E64" s="305">
        <f>IF(E62="","",E62/E63)</f>
        <v>0.3076923076923077</v>
      </c>
      <c r="F64" s="305">
        <f>IF(F62="","",F62/F63)</f>
        <v>3</v>
      </c>
      <c r="G64" s="305">
        <f aca="true" t="shared" si="35" ref="G64:O64">IF(G62="","",G62/G63)</f>
        <v>0.75</v>
      </c>
      <c r="H64" s="407">
        <f>IF(H63=0,"",IF(H62="","",H62/H63))</f>
      </c>
      <c r="I64" s="305">
        <f t="shared" si="35"/>
        <v>7</v>
      </c>
      <c r="J64" s="305">
        <f t="shared" si="35"/>
        <v>2</v>
      </c>
      <c r="K64" s="305">
        <f t="shared" si="35"/>
        <v>0.375</v>
      </c>
      <c r="L64" s="305">
        <f t="shared" si="35"/>
        <v>4</v>
      </c>
      <c r="M64" s="305">
        <f t="shared" si="35"/>
        <v>0.10526315789473684</v>
      </c>
      <c r="N64" s="305">
        <f t="shared" si="35"/>
        <v>0</v>
      </c>
      <c r="O64" s="308">
        <f t="shared" si="35"/>
        <v>0</v>
      </c>
      <c r="P64" s="354">
        <f>P62/P63</f>
        <v>0.7012987012987013</v>
      </c>
    </row>
    <row r="65" spans="1:16" ht="14.25">
      <c r="A65" s="22"/>
      <c r="B65" s="355"/>
      <c r="C65" s="356" t="s">
        <v>34</v>
      </c>
      <c r="D65" s="404">
        <f aca="true" t="shared" si="36" ref="D65:O65">IF(C19="","",C19)</f>
        <v>2</v>
      </c>
      <c r="E65" s="373">
        <f t="shared" si="36"/>
        <v>3</v>
      </c>
      <c r="F65" s="373">
        <f t="shared" si="36"/>
        <v>9</v>
      </c>
      <c r="G65" s="373">
        <f t="shared" si="36"/>
        <v>2</v>
      </c>
      <c r="H65" s="373">
        <f t="shared" si="36"/>
        <v>2</v>
      </c>
      <c r="I65" s="373">
        <f t="shared" si="36"/>
        <v>2</v>
      </c>
      <c r="J65" s="373">
        <f t="shared" si="36"/>
        <v>4</v>
      </c>
      <c r="K65" s="373">
        <f t="shared" si="36"/>
        <v>3</v>
      </c>
      <c r="L65" s="373">
        <f t="shared" si="36"/>
        <v>3</v>
      </c>
      <c r="M65" s="373">
        <f t="shared" si="36"/>
        <v>1</v>
      </c>
      <c r="N65" s="373">
        <f t="shared" si="36"/>
        <v>0</v>
      </c>
      <c r="O65" s="374">
        <f t="shared" si="36"/>
        <v>0</v>
      </c>
      <c r="P65" s="336">
        <f>SUM(D65:O65)</f>
        <v>31</v>
      </c>
    </row>
    <row r="66" spans="1:16" ht="14.25">
      <c r="A66" s="22"/>
      <c r="B66" s="349" t="s">
        <v>22</v>
      </c>
      <c r="C66" s="351" t="s">
        <v>35</v>
      </c>
      <c r="D66" s="717">
        <f>IF(D65="","",'3 利用関係別(H30年度)'!C19)</f>
        <v>2</v>
      </c>
      <c r="E66" s="401">
        <f>IF(E65="","",'3 利用関係別(H30年度)'!D19)</f>
        <v>13</v>
      </c>
      <c r="F66" s="401">
        <f>IF(F65="","",'3 利用関係別(H30年度)'!E19)</f>
        <v>3</v>
      </c>
      <c r="G66" s="401">
        <f>IF(G65="","",'3 利用関係別(H30年度)'!F19)</f>
        <v>4</v>
      </c>
      <c r="H66" s="401">
        <f>IF(H65="","",'3 利用関係別(H30年度)'!G19)</f>
        <v>0</v>
      </c>
      <c r="I66" s="401">
        <f>IF(I65="","",'3 利用関係別(H30年度)'!H19)</f>
        <v>2</v>
      </c>
      <c r="J66" s="401">
        <f>IF(J65="","",'3 利用関係別(H30年度)'!I19)</f>
        <v>2</v>
      </c>
      <c r="K66" s="401">
        <f>IF(K65="","",'3 利用関係別(H30年度)'!J19)</f>
        <v>7</v>
      </c>
      <c r="L66" s="401">
        <f>IF(L65="","",'3 利用関係別(H30年度)'!K19)</f>
        <v>1</v>
      </c>
      <c r="M66" s="401">
        <f>IF(M65="","",'3 利用関係別(H30年度)'!L19)</f>
        <v>18</v>
      </c>
      <c r="N66" s="401">
        <f>IF(N65="","",'3 利用関係別(H30年度)'!M19)</f>
        <v>3</v>
      </c>
      <c r="O66" s="402">
        <f>IF(O65="","",'3 利用関係別(H30年度)'!N19)</f>
        <v>7</v>
      </c>
      <c r="P66" s="342">
        <f>SUM(D66:O66)</f>
        <v>62</v>
      </c>
    </row>
    <row r="67" spans="1:16" s="244" customFormat="1" ht="14.25">
      <c r="A67" s="145"/>
      <c r="B67" s="352"/>
      <c r="C67" s="357" t="s">
        <v>36</v>
      </c>
      <c r="D67" s="405">
        <f>IF(D65="","",D65/D66)</f>
        <v>1</v>
      </c>
      <c r="E67" s="358">
        <f>IF(E65="","",E65/E66)</f>
        <v>0.23076923076923078</v>
      </c>
      <c r="F67" s="358">
        <f>IF(F65="","",F65/F66)</f>
        <v>3</v>
      </c>
      <c r="G67" s="284">
        <f>IF(G66=0,"",IF(G65="","",G65/G66))</f>
        <v>0.5</v>
      </c>
      <c r="H67" s="407">
        <f>IF(H66=0,"",IF(H65="","",H65/H66))</f>
      </c>
      <c r="I67" s="358">
        <f aca="true" t="shared" si="37" ref="I67:O67">IF(I65="","",I65/I66)</f>
        <v>1</v>
      </c>
      <c r="J67" s="358">
        <f t="shared" si="37"/>
        <v>2</v>
      </c>
      <c r="K67" s="358">
        <f t="shared" si="37"/>
        <v>0.42857142857142855</v>
      </c>
      <c r="L67" s="358">
        <f t="shared" si="37"/>
        <v>3</v>
      </c>
      <c r="M67" s="358">
        <f t="shared" si="37"/>
        <v>0.05555555555555555</v>
      </c>
      <c r="N67" s="358">
        <f t="shared" si="37"/>
        <v>0</v>
      </c>
      <c r="O67" s="304">
        <f t="shared" si="37"/>
        <v>0</v>
      </c>
      <c r="P67" s="359">
        <f>P65/P66</f>
        <v>0.5</v>
      </c>
    </row>
    <row r="68" spans="1:16" ht="14.25">
      <c r="A68" s="22" t="s">
        <v>26</v>
      </c>
      <c r="B68" s="355"/>
      <c r="C68" s="356" t="s">
        <v>34</v>
      </c>
      <c r="D68" s="406">
        <f>IF(D62="","",D62-D65)</f>
        <v>0</v>
      </c>
      <c r="E68" s="406">
        <f>IF(E62="","",E62-E65)</f>
        <v>1</v>
      </c>
      <c r="F68" s="406">
        <f aca="true" t="shared" si="38" ref="F68:O68">IF(F62="","",F62-F65)</f>
        <v>0</v>
      </c>
      <c r="G68" s="406">
        <f t="shared" si="38"/>
        <v>1</v>
      </c>
      <c r="H68" s="406">
        <f t="shared" si="38"/>
        <v>0</v>
      </c>
      <c r="I68" s="406">
        <f t="shared" si="38"/>
        <v>19</v>
      </c>
      <c r="J68" s="406">
        <f t="shared" si="38"/>
        <v>0</v>
      </c>
      <c r="K68" s="406">
        <f t="shared" si="38"/>
        <v>0</v>
      </c>
      <c r="L68" s="406">
        <f t="shared" si="38"/>
        <v>1</v>
      </c>
      <c r="M68" s="406">
        <f>IF(M62="","",M62-M65)</f>
        <v>1</v>
      </c>
      <c r="N68" s="406">
        <f t="shared" si="38"/>
        <v>0</v>
      </c>
      <c r="O68" s="317">
        <f t="shared" si="38"/>
        <v>0</v>
      </c>
      <c r="P68" s="309">
        <f>SUM(D68:O68)</f>
        <v>23</v>
      </c>
    </row>
    <row r="69" spans="1:16" ht="14.25">
      <c r="A69" s="22"/>
      <c r="B69" s="349" t="s">
        <v>18</v>
      </c>
      <c r="C69" s="351" t="s">
        <v>35</v>
      </c>
      <c r="D69" s="360">
        <f>IF(D68="","",D63-D66)</f>
        <v>0</v>
      </c>
      <c r="E69" s="360">
        <f>IF(E68="","",E63-E66)</f>
        <v>0</v>
      </c>
      <c r="F69" s="360">
        <f aca="true" t="shared" si="39" ref="F69:O69">IF(F68="","",F63-F66)</f>
        <v>0</v>
      </c>
      <c r="G69" s="360">
        <f t="shared" si="39"/>
        <v>0</v>
      </c>
      <c r="H69" s="360">
        <f t="shared" si="39"/>
        <v>0</v>
      </c>
      <c r="I69" s="360">
        <f t="shared" si="39"/>
        <v>1</v>
      </c>
      <c r="J69" s="360">
        <f t="shared" si="39"/>
        <v>0</v>
      </c>
      <c r="K69" s="360">
        <f t="shared" si="39"/>
        <v>1</v>
      </c>
      <c r="L69" s="360">
        <f t="shared" si="39"/>
        <v>0</v>
      </c>
      <c r="M69" s="360">
        <f t="shared" si="39"/>
        <v>1</v>
      </c>
      <c r="N69" s="360">
        <f>IF(N68="","",N63-N66)</f>
        <v>0</v>
      </c>
      <c r="O69" s="341">
        <f t="shared" si="39"/>
        <v>12</v>
      </c>
      <c r="P69" s="342">
        <f>SUM(D69:O69)</f>
        <v>15</v>
      </c>
    </row>
    <row r="70" spans="1:16" s="244" customFormat="1" ht="15" thickBot="1">
      <c r="A70" s="145"/>
      <c r="B70" s="361"/>
      <c r="C70" s="362" t="s">
        <v>36</v>
      </c>
      <c r="D70" s="407">
        <f>IF(D69=0,"",IF(D68="","",D68/D69))</f>
      </c>
      <c r="E70" s="407">
        <f>IF(E69=0,"",IF(E68="","",E68/E69))</f>
      </c>
      <c r="F70" s="407">
        <f aca="true" t="shared" si="40" ref="F70:L70">IF(F69=0,"",IF(F68="","",F68/F69))</f>
      </c>
      <c r="G70" s="407">
        <f t="shared" si="40"/>
      </c>
      <c r="H70" s="407">
        <f t="shared" si="40"/>
      </c>
      <c r="I70" s="407">
        <f t="shared" si="40"/>
        <v>19</v>
      </c>
      <c r="J70" s="407">
        <f t="shared" si="40"/>
      </c>
      <c r="K70" s="407">
        <f t="shared" si="40"/>
        <v>0</v>
      </c>
      <c r="L70" s="407">
        <f t="shared" si="40"/>
      </c>
      <c r="M70" s="407">
        <f>IF(M69=0,"",IF(M68="","",M68/M69))</f>
        <v>1</v>
      </c>
      <c r="N70" s="407">
        <f>IF(N69=0,"",IF(N68="","",N68/N69))</f>
      </c>
      <c r="O70" s="702">
        <f>IF(O68=0,"",IF(O68="","",O68/O69))</f>
      </c>
      <c r="P70" s="703">
        <v>0</v>
      </c>
    </row>
    <row r="71" spans="1:16" ht="15" thickTop="1">
      <c r="A71" s="21"/>
      <c r="B71" s="363"/>
      <c r="C71" s="364" t="s">
        <v>34</v>
      </c>
      <c r="D71" s="408">
        <f aca="true" t="shared" si="41" ref="D71:O71">IF(C23="","",C23)</f>
        <v>353</v>
      </c>
      <c r="E71" s="409">
        <f t="shared" si="41"/>
        <v>254</v>
      </c>
      <c r="F71" s="409">
        <f t="shared" si="41"/>
        <v>309</v>
      </c>
      <c r="G71" s="409">
        <f t="shared" si="41"/>
        <v>420</v>
      </c>
      <c r="H71" s="409">
        <f t="shared" si="41"/>
        <v>249</v>
      </c>
      <c r="I71" s="409">
        <f t="shared" si="41"/>
        <v>258</v>
      </c>
      <c r="J71" s="409">
        <f t="shared" si="41"/>
        <v>308</v>
      </c>
      <c r="K71" s="409">
        <f t="shared" si="41"/>
        <v>244</v>
      </c>
      <c r="L71" s="409">
        <f t="shared" si="41"/>
        <v>298</v>
      </c>
      <c r="M71" s="409">
        <f t="shared" si="41"/>
        <v>239</v>
      </c>
      <c r="N71" s="409">
        <f t="shared" si="41"/>
        <v>208</v>
      </c>
      <c r="O71" s="410">
        <f t="shared" si="41"/>
        <v>329</v>
      </c>
      <c r="P71" s="326">
        <f>SUM(D71:O71)</f>
        <v>3469</v>
      </c>
    </row>
    <row r="72" spans="1:16" ht="14.25">
      <c r="A72" s="22"/>
      <c r="B72" s="349" t="s">
        <v>20</v>
      </c>
      <c r="C72" s="351" t="s">
        <v>35</v>
      </c>
      <c r="D72" s="718">
        <f>IF(D71="","",'3 利用関係別(H30年度)'!C23)</f>
        <v>273</v>
      </c>
      <c r="E72" s="411">
        <f>IF(E71="","",'3 利用関係別(H30年度)'!D23)</f>
        <v>325</v>
      </c>
      <c r="F72" s="411">
        <f>IF(F71="","",'3 利用関係別(H30年度)'!E23)</f>
        <v>271</v>
      </c>
      <c r="G72" s="411">
        <f>IF(G71="","",'3 利用関係別(H30年度)'!F23)</f>
        <v>297</v>
      </c>
      <c r="H72" s="411">
        <f>IF(H71="","",'3 利用関係別(H30年度)'!G23)</f>
        <v>295</v>
      </c>
      <c r="I72" s="411">
        <f>IF(I71="","",'3 利用関係別(H30年度)'!H23)</f>
        <v>210</v>
      </c>
      <c r="J72" s="411">
        <f>IF(J71="","",'3 利用関係別(H30年度)'!I23)</f>
        <v>353</v>
      </c>
      <c r="K72" s="411">
        <f>IF(K71="","",'3 利用関係別(H30年度)'!J23)</f>
        <v>271</v>
      </c>
      <c r="L72" s="411">
        <f>IF(L71="","",'3 利用関係別(H30年度)'!K23)</f>
        <v>570</v>
      </c>
      <c r="M72" s="411">
        <f>IF(M71="","",'3 利用関係別(H30年度)'!L23)</f>
        <v>190</v>
      </c>
      <c r="N72" s="411">
        <f>IF(N71="","",'3 利用関係別(H30年度)'!M23)</f>
        <v>232</v>
      </c>
      <c r="O72" s="412">
        <f>IF(O71="","",'3 利用関係別(H30年度)'!N23)</f>
        <v>275</v>
      </c>
      <c r="P72" s="413">
        <f>SUM(D72:O72)</f>
        <v>3562</v>
      </c>
    </row>
    <row r="73" spans="1:16" s="244" customFormat="1" ht="14.25">
      <c r="A73" s="143"/>
      <c r="B73" s="365"/>
      <c r="C73" s="333" t="s">
        <v>36</v>
      </c>
      <c r="D73" s="394">
        <f>IF(D71="","",D71/D72)</f>
        <v>1.293040293040293</v>
      </c>
      <c r="E73" s="305">
        <f>IF(E71="","",E71/E72)</f>
        <v>0.7815384615384615</v>
      </c>
      <c r="F73" s="305">
        <f aca="true" t="shared" si="42" ref="F73:O73">IF(F71="","",F71/F72)</f>
        <v>1.1402214022140222</v>
      </c>
      <c r="G73" s="305">
        <f t="shared" si="42"/>
        <v>1.4141414141414141</v>
      </c>
      <c r="H73" s="305">
        <f t="shared" si="42"/>
        <v>0.8440677966101695</v>
      </c>
      <c r="I73" s="305">
        <f t="shared" si="42"/>
        <v>1.2285714285714286</v>
      </c>
      <c r="J73" s="305">
        <f t="shared" si="42"/>
        <v>0.8725212464589235</v>
      </c>
      <c r="K73" s="305">
        <f t="shared" si="42"/>
        <v>0.9003690036900369</v>
      </c>
      <c r="L73" s="305">
        <f t="shared" si="42"/>
        <v>0.5228070175438596</v>
      </c>
      <c r="M73" s="305">
        <f t="shared" si="42"/>
        <v>1.2578947368421052</v>
      </c>
      <c r="N73" s="305">
        <f t="shared" si="42"/>
        <v>0.896551724137931</v>
      </c>
      <c r="O73" s="308">
        <f t="shared" si="42"/>
        <v>1.1963636363636363</v>
      </c>
      <c r="P73" s="250">
        <f>P71/P72</f>
        <v>0.9738910724312184</v>
      </c>
    </row>
    <row r="74" spans="1:16" ht="14.25">
      <c r="A74" s="22"/>
      <c r="B74" s="349"/>
      <c r="C74" s="366" t="s">
        <v>34</v>
      </c>
      <c r="D74" s="414">
        <f aca="true" t="shared" si="43" ref="D74:O74">IF(C24="","",C24)</f>
        <v>89</v>
      </c>
      <c r="E74" s="415">
        <f t="shared" si="43"/>
        <v>0</v>
      </c>
      <c r="F74" s="415">
        <f t="shared" si="43"/>
        <v>0</v>
      </c>
      <c r="G74" s="415">
        <f t="shared" si="43"/>
        <v>0</v>
      </c>
      <c r="H74" s="415">
        <f t="shared" si="43"/>
        <v>0</v>
      </c>
      <c r="I74" s="415">
        <f t="shared" si="43"/>
        <v>0</v>
      </c>
      <c r="J74" s="415">
        <f t="shared" si="43"/>
        <v>0</v>
      </c>
      <c r="K74" s="415">
        <f t="shared" si="43"/>
        <v>0</v>
      </c>
      <c r="L74" s="415">
        <f t="shared" si="43"/>
        <v>55</v>
      </c>
      <c r="M74" s="415">
        <f t="shared" si="43"/>
        <v>0</v>
      </c>
      <c r="N74" s="415">
        <f t="shared" si="43"/>
        <v>0</v>
      </c>
      <c r="O74" s="416">
        <f t="shared" si="43"/>
        <v>15</v>
      </c>
      <c r="P74" s="336">
        <f>SUM(D74:O74)</f>
        <v>159</v>
      </c>
    </row>
    <row r="75" spans="1:16" ht="14.25">
      <c r="A75" s="22"/>
      <c r="B75" s="349" t="s">
        <v>37</v>
      </c>
      <c r="C75" s="351" t="s">
        <v>35</v>
      </c>
      <c r="D75" s="417">
        <f>IF(D74="","",'3 利用関係別(H30年度)'!C24)</f>
        <v>0</v>
      </c>
      <c r="E75" s="720">
        <f>IF(E74="","",'3 利用関係別(H30年度)'!D24)</f>
        <v>0</v>
      </c>
      <c r="F75" s="720">
        <f>IF(F74="","",'3 利用関係別(H30年度)'!E24)</f>
        <v>0</v>
      </c>
      <c r="G75" s="720">
        <f>IF(G74="","",'3 利用関係別(H30年度)'!F24)</f>
        <v>0</v>
      </c>
      <c r="H75" s="720">
        <f>IF(H74="","",'3 利用関係別(H30年度)'!G24)</f>
        <v>0</v>
      </c>
      <c r="I75" s="720">
        <f>IF(I74="","",'3 利用関係別(H30年度)'!H24)</f>
        <v>0</v>
      </c>
      <c r="J75" s="720">
        <f>IF(J74="","",'3 利用関係別(H30年度)'!I24)</f>
        <v>47</v>
      </c>
      <c r="K75" s="720">
        <f>IF(K74="","",'3 利用関係別(H30年度)'!J24)</f>
        <v>0</v>
      </c>
      <c r="L75" s="720">
        <f>IF(L74="","",'3 利用関係別(H30年度)'!K24)</f>
        <v>299</v>
      </c>
      <c r="M75" s="720">
        <f>IF(M74="","",'3 利用関係別(H30年度)'!L24)</f>
        <v>0</v>
      </c>
      <c r="N75" s="720">
        <f>IF(N74="","",'3 利用関係別(H30年度)'!M24)</f>
        <v>0</v>
      </c>
      <c r="O75" s="721">
        <f>IF(O74="","",'3 利用関係別(H30年度)'!N24)</f>
        <v>0</v>
      </c>
      <c r="P75" s="342">
        <f>SUM(D75:O75)</f>
        <v>346</v>
      </c>
    </row>
    <row r="76" spans="1:16" s="244" customFormat="1" ht="14.25">
      <c r="A76" s="143" t="s">
        <v>28</v>
      </c>
      <c r="B76" s="332"/>
      <c r="C76" s="367" t="s">
        <v>36</v>
      </c>
      <c r="D76" s="284">
        <f>IF(D75=0,"",IF(D74="","",D74/D75))</f>
      </c>
      <c r="E76" s="284">
        <f>IF(E75=0,"",IF(E74="","",E74/E75))</f>
      </c>
      <c r="F76" s="284">
        <f aca="true" t="shared" si="44" ref="F76:K76">IF(F75=0,"",IF(F74="","",F74/F75))</f>
      </c>
      <c r="G76" s="284">
        <f t="shared" si="44"/>
      </c>
      <c r="H76" s="284">
        <f t="shared" si="44"/>
      </c>
      <c r="I76" s="284">
        <f t="shared" si="44"/>
      </c>
      <c r="J76" s="284">
        <f t="shared" si="44"/>
        <v>0</v>
      </c>
      <c r="K76" s="284">
        <f t="shared" si="44"/>
      </c>
      <c r="L76" s="284">
        <f>IF(L75=0,"",IF(L74="","",L74/L75))</f>
        <v>0.18394648829431437</v>
      </c>
      <c r="M76" s="284">
        <f>IF(M75=0,"",IF(M74="","",M74/M75))</f>
      </c>
      <c r="N76" s="284">
        <f>IF(N75=0,"",IF(N74="","",N74/N75))</f>
      </c>
      <c r="O76" s="303">
        <f>IF(O75=0,"",IF(O74="","",O74/O75))</f>
      </c>
      <c r="P76" s="250">
        <f>P74/P75</f>
        <v>0.4595375722543353</v>
      </c>
    </row>
    <row r="77" spans="1:16" ht="14.25">
      <c r="A77" s="22"/>
      <c r="B77" s="355"/>
      <c r="C77" s="356" t="s">
        <v>34</v>
      </c>
      <c r="D77" s="419">
        <f aca="true" t="shared" si="45" ref="D77:O77">IF(C26="","",C26)</f>
        <v>241</v>
      </c>
      <c r="E77" s="415">
        <f t="shared" si="45"/>
        <v>242</v>
      </c>
      <c r="F77" s="415">
        <f t="shared" si="45"/>
        <v>294</v>
      </c>
      <c r="G77" s="415">
        <f t="shared" si="45"/>
        <v>414</v>
      </c>
      <c r="H77" s="415">
        <f t="shared" si="45"/>
        <v>238</v>
      </c>
      <c r="I77" s="415">
        <f t="shared" si="45"/>
        <v>249</v>
      </c>
      <c r="J77" s="415">
        <f t="shared" si="45"/>
        <v>298</v>
      </c>
      <c r="K77" s="415">
        <f t="shared" si="45"/>
        <v>237</v>
      </c>
      <c r="L77" s="415">
        <f t="shared" si="45"/>
        <v>239</v>
      </c>
      <c r="M77" s="415">
        <f t="shared" si="45"/>
        <v>230</v>
      </c>
      <c r="N77" s="415">
        <f t="shared" si="45"/>
        <v>207</v>
      </c>
      <c r="O77" s="416">
        <f t="shared" si="45"/>
        <v>307</v>
      </c>
      <c r="P77" s="309">
        <f>SUM(D77:O77)</f>
        <v>3196</v>
      </c>
    </row>
    <row r="78" spans="1:16" ht="14.25">
      <c r="A78" s="22"/>
      <c r="B78" s="349" t="s">
        <v>22</v>
      </c>
      <c r="C78" s="351" t="s">
        <v>35</v>
      </c>
      <c r="D78" s="719">
        <f>IF(D77="","",'3 利用関係別(H30年度)'!C26)</f>
        <v>246</v>
      </c>
      <c r="E78" s="720">
        <f>IF(E77="","",'3 利用関係別(H30年度)'!D26)</f>
        <v>314</v>
      </c>
      <c r="F78" s="720">
        <f>IF(F77="","",'3 利用関係別(H30年度)'!E26)</f>
        <v>259</v>
      </c>
      <c r="G78" s="720">
        <f>IF(G77="","",'3 利用関係別(H30年度)'!F26)</f>
        <v>282</v>
      </c>
      <c r="H78" s="720">
        <f>IF(H77="","",'3 利用関係別(H30年度)'!G26)</f>
        <v>280</v>
      </c>
      <c r="I78" s="720">
        <f>IF(I77="","",'3 利用関係別(H30年度)'!H26)</f>
        <v>201</v>
      </c>
      <c r="J78" s="720">
        <f>IF(J77="","",'3 利用関係別(H30年度)'!I26)</f>
        <v>282</v>
      </c>
      <c r="K78" s="720">
        <f>IF(K77="","",'3 利用関係別(H30年度)'!J26)</f>
        <v>254</v>
      </c>
      <c r="L78" s="720">
        <f>IF(L77="","",'3 利用関係別(H30年度)'!K26)</f>
        <v>264</v>
      </c>
      <c r="M78" s="720">
        <f>IF(M77="","",'3 利用関係別(H30年度)'!L26)</f>
        <v>187</v>
      </c>
      <c r="N78" s="720">
        <f>IF(N77="","",'3 利用関係別(H30年度)'!M26)</f>
        <v>223</v>
      </c>
      <c r="O78" s="721">
        <f>IF(O77="","",'3 利用関係別(H30年度)'!N26)</f>
        <v>253</v>
      </c>
      <c r="P78" s="320">
        <f>SUM(D78:O78)</f>
        <v>3045</v>
      </c>
    </row>
    <row r="79" spans="1:16" s="244" customFormat="1" ht="14.25">
      <c r="A79" s="143"/>
      <c r="B79" s="365"/>
      <c r="C79" s="333" t="s">
        <v>36</v>
      </c>
      <c r="D79" s="418">
        <f>IF(D77="","",D77/D78)</f>
        <v>0.9796747967479674</v>
      </c>
      <c r="E79" s="284">
        <f>IF(E77="","",E77/E78)</f>
        <v>0.7707006369426752</v>
      </c>
      <c r="F79" s="284">
        <f aca="true" t="shared" si="46" ref="F79:O79">IF(F77="","",F77/F78)</f>
        <v>1.135135135135135</v>
      </c>
      <c r="G79" s="284">
        <f t="shared" si="46"/>
        <v>1.4680851063829787</v>
      </c>
      <c r="H79" s="284">
        <f t="shared" si="46"/>
        <v>0.85</v>
      </c>
      <c r="I79" s="284">
        <f t="shared" si="46"/>
        <v>1.2388059701492538</v>
      </c>
      <c r="J79" s="284">
        <f t="shared" si="46"/>
        <v>1.0567375886524824</v>
      </c>
      <c r="K79" s="284">
        <f t="shared" si="46"/>
        <v>0.9330708661417323</v>
      </c>
      <c r="L79" s="284">
        <f t="shared" si="46"/>
        <v>0.9053030303030303</v>
      </c>
      <c r="M79" s="284">
        <f t="shared" si="46"/>
        <v>1.2299465240641712</v>
      </c>
      <c r="N79" s="284">
        <f t="shared" si="46"/>
        <v>0.9282511210762332</v>
      </c>
      <c r="O79" s="303">
        <f t="shared" si="46"/>
        <v>1.2134387351778657</v>
      </c>
      <c r="P79" s="250">
        <f>P77/P78</f>
        <v>1.0495894909688013</v>
      </c>
    </row>
    <row r="80" spans="1:16" ht="14.25">
      <c r="A80" s="22"/>
      <c r="B80" s="349"/>
      <c r="C80" s="356" t="s">
        <v>34</v>
      </c>
      <c r="D80" s="420">
        <f aca="true" t="shared" si="47" ref="D80:O80">IF(C27="","",C27)</f>
        <v>0</v>
      </c>
      <c r="E80" s="421">
        <f t="shared" si="47"/>
        <v>0</v>
      </c>
      <c r="F80" s="421">
        <f t="shared" si="47"/>
        <v>0</v>
      </c>
      <c r="G80" s="421">
        <f t="shared" si="47"/>
        <v>0</v>
      </c>
      <c r="H80" s="421">
        <f t="shared" si="47"/>
        <v>0</v>
      </c>
      <c r="I80" s="421">
        <f t="shared" si="47"/>
        <v>0</v>
      </c>
      <c r="J80" s="421">
        <f t="shared" si="47"/>
        <v>0</v>
      </c>
      <c r="K80" s="421">
        <f t="shared" si="47"/>
        <v>0</v>
      </c>
      <c r="L80" s="421">
        <f t="shared" si="47"/>
        <v>0</v>
      </c>
      <c r="M80" s="421">
        <f t="shared" si="47"/>
        <v>0</v>
      </c>
      <c r="N80" s="421">
        <f t="shared" si="47"/>
        <v>0</v>
      </c>
      <c r="O80" s="422">
        <f t="shared" si="47"/>
        <v>0</v>
      </c>
      <c r="P80" s="320">
        <f>SUM(D80:O80)</f>
        <v>0</v>
      </c>
    </row>
    <row r="81" spans="1:16" ht="14.25">
      <c r="A81" s="22"/>
      <c r="B81" s="349" t="s">
        <v>37</v>
      </c>
      <c r="C81" s="351" t="s">
        <v>35</v>
      </c>
      <c r="D81" s="722">
        <f>IF(D80="","",'3 利用関係別(H30年度)'!C27)</f>
        <v>0</v>
      </c>
      <c r="E81" s="723">
        <f>IF(E80="","",'3 利用関係別(H30年度)'!D27)</f>
        <v>0</v>
      </c>
      <c r="F81" s="723">
        <f>IF(F80="","",'3 利用関係別(H30年度)'!E27)</f>
        <v>0</v>
      </c>
      <c r="G81" s="723">
        <f>IF(G80="","",'3 利用関係別(H30年度)'!F27)</f>
        <v>0</v>
      </c>
      <c r="H81" s="723">
        <f>IF(H80="","",'3 利用関係別(H30年度)'!G27)</f>
        <v>0</v>
      </c>
      <c r="I81" s="723">
        <f>IF(I80="","",'3 利用関係別(H30年度)'!H27)</f>
        <v>0</v>
      </c>
      <c r="J81" s="723">
        <f>IF(J80="","",'3 利用関係別(H30年度)'!I27)</f>
        <v>0</v>
      </c>
      <c r="K81" s="723">
        <f>IF(K80="","",'3 利用関係別(H30年度)'!J27)</f>
        <v>0</v>
      </c>
      <c r="L81" s="723">
        <f>IF(L80="","",'3 利用関係別(H30年度)'!K27)</f>
        <v>0</v>
      </c>
      <c r="M81" s="723">
        <f>IF(M80="","",'3 利用関係別(H30年度)'!L27)</f>
        <v>0</v>
      </c>
      <c r="N81" s="723">
        <f>IF(N80="","",'3 利用関係別(H30年度)'!M27)</f>
        <v>0</v>
      </c>
      <c r="O81" s="724">
        <f>IF(O80="","",'3 利用関係別(H30年度)'!N27)</f>
        <v>0</v>
      </c>
      <c r="P81" s="320">
        <f>SUM(D81:O81)</f>
        <v>0</v>
      </c>
    </row>
    <row r="82" spans="1:16" s="244" customFormat="1" ht="14.25">
      <c r="A82" s="145"/>
      <c r="B82" s="352"/>
      <c r="C82" s="357" t="s">
        <v>36</v>
      </c>
      <c r="D82" s="284">
        <f>IF(D80=0,"",IF(D80="","",D80/D81))</f>
      </c>
      <c r="E82" s="284">
        <f aca="true" t="shared" si="48" ref="E82:M82">IF(E80=0,"",IF(E80="","",E80/E81))</f>
      </c>
      <c r="F82" s="284">
        <f t="shared" si="48"/>
      </c>
      <c r="G82" s="284">
        <f t="shared" si="48"/>
      </c>
      <c r="H82" s="284">
        <f t="shared" si="48"/>
      </c>
      <c r="I82" s="284">
        <f t="shared" si="48"/>
      </c>
      <c r="J82" s="284">
        <f t="shared" si="48"/>
      </c>
      <c r="K82" s="284">
        <f t="shared" si="48"/>
      </c>
      <c r="L82" s="284">
        <f t="shared" si="48"/>
      </c>
      <c r="M82" s="284">
        <f t="shared" si="48"/>
      </c>
      <c r="N82" s="284">
        <f>IF(N80=0,"",IF(N80="","",N80/N81))</f>
      </c>
      <c r="O82" s="303">
        <f>IF(O80=0,"",IF(O80="","",O80/O81))</f>
      </c>
      <c r="P82" s="354">
        <v>0</v>
      </c>
    </row>
    <row r="83" spans="1:16" ht="14.25">
      <c r="A83" s="22" t="s">
        <v>29</v>
      </c>
      <c r="B83" s="355"/>
      <c r="C83" s="356" t="s">
        <v>34</v>
      </c>
      <c r="D83" s="423">
        <f>IF(D71="","",D71-D77)</f>
        <v>112</v>
      </c>
      <c r="E83" s="424">
        <f>IF(E71="","",E71-E77)</f>
        <v>12</v>
      </c>
      <c r="F83" s="424">
        <f aca="true" t="shared" si="49" ref="F83:O84">IF(F71="","",F71-F77)</f>
        <v>15</v>
      </c>
      <c r="G83" s="424">
        <f t="shared" si="49"/>
        <v>6</v>
      </c>
      <c r="H83" s="424">
        <f t="shared" si="49"/>
        <v>11</v>
      </c>
      <c r="I83" s="424">
        <f t="shared" si="49"/>
        <v>9</v>
      </c>
      <c r="J83" s="424">
        <f t="shared" si="49"/>
        <v>10</v>
      </c>
      <c r="K83" s="424">
        <f t="shared" si="49"/>
        <v>7</v>
      </c>
      <c r="L83" s="424">
        <f t="shared" si="49"/>
        <v>59</v>
      </c>
      <c r="M83" s="424">
        <f t="shared" si="49"/>
        <v>9</v>
      </c>
      <c r="N83" s="424">
        <f t="shared" si="49"/>
        <v>1</v>
      </c>
      <c r="O83" s="425">
        <f t="shared" si="49"/>
        <v>22</v>
      </c>
      <c r="P83" s="309">
        <f>SUM(D83:O83)</f>
        <v>273</v>
      </c>
    </row>
    <row r="84" spans="1:16" ht="14.25">
      <c r="A84" s="22"/>
      <c r="B84" s="349" t="s">
        <v>18</v>
      </c>
      <c r="C84" s="351" t="s">
        <v>35</v>
      </c>
      <c r="D84" s="396">
        <f>IF(D72="","",D72-D78)</f>
        <v>27</v>
      </c>
      <c r="E84" s="330">
        <f>IF(E72="","",E72-E78)</f>
        <v>11</v>
      </c>
      <c r="F84" s="330">
        <f t="shared" si="49"/>
        <v>12</v>
      </c>
      <c r="G84" s="330">
        <f t="shared" si="49"/>
        <v>15</v>
      </c>
      <c r="H84" s="330">
        <f t="shared" si="49"/>
        <v>15</v>
      </c>
      <c r="I84" s="330">
        <f t="shared" si="49"/>
        <v>9</v>
      </c>
      <c r="J84" s="330">
        <f t="shared" si="49"/>
        <v>71</v>
      </c>
      <c r="K84" s="330">
        <f t="shared" si="49"/>
        <v>17</v>
      </c>
      <c r="L84" s="330">
        <f t="shared" si="49"/>
        <v>306</v>
      </c>
      <c r="M84" s="330">
        <f t="shared" si="49"/>
        <v>3</v>
      </c>
      <c r="N84" s="330">
        <f t="shared" si="49"/>
        <v>9</v>
      </c>
      <c r="O84" s="341">
        <f t="shared" si="49"/>
        <v>22</v>
      </c>
      <c r="P84" s="309">
        <f>SUM(D84:O84)</f>
        <v>517</v>
      </c>
    </row>
    <row r="85" spans="1:16" s="244" customFormat="1" ht="14.25">
      <c r="A85" s="143"/>
      <c r="B85" s="365"/>
      <c r="C85" s="333" t="s">
        <v>36</v>
      </c>
      <c r="D85" s="418">
        <f>IF(D83="","",D83/D84)</f>
        <v>4.148148148148148</v>
      </c>
      <c r="E85" s="284">
        <f>IF(E83="","",E83/E84)</f>
        <v>1.0909090909090908</v>
      </c>
      <c r="F85" s="284">
        <f aca="true" t="shared" si="50" ref="F85:O85">IF(F83="","",F83/F84)</f>
        <v>1.25</v>
      </c>
      <c r="G85" s="284">
        <f t="shared" si="50"/>
        <v>0.4</v>
      </c>
      <c r="H85" s="284">
        <f t="shared" si="50"/>
        <v>0.7333333333333333</v>
      </c>
      <c r="I85" s="284">
        <f t="shared" si="50"/>
        <v>1</v>
      </c>
      <c r="J85" s="284">
        <f t="shared" si="50"/>
        <v>0.14084507042253522</v>
      </c>
      <c r="K85" s="284">
        <f t="shared" si="50"/>
        <v>0.4117647058823529</v>
      </c>
      <c r="L85" s="284">
        <f t="shared" si="50"/>
        <v>0.19281045751633988</v>
      </c>
      <c r="M85" s="284">
        <f t="shared" si="50"/>
        <v>3</v>
      </c>
      <c r="N85" s="284">
        <f t="shared" si="50"/>
        <v>0.1111111111111111</v>
      </c>
      <c r="O85" s="303">
        <f t="shared" si="50"/>
        <v>1</v>
      </c>
      <c r="P85" s="250">
        <f>P83/P84</f>
        <v>0.528046421663443</v>
      </c>
    </row>
    <row r="86" spans="1:16" ht="14.25">
      <c r="A86" s="22"/>
      <c r="B86" s="349"/>
      <c r="C86" s="356" t="s">
        <v>34</v>
      </c>
      <c r="D86" s="426">
        <f>IF(D74="","",D74-D80)</f>
        <v>89</v>
      </c>
      <c r="E86" s="427">
        <f>IF(E74="","",E74-E80)</f>
        <v>0</v>
      </c>
      <c r="F86" s="427">
        <f aca="true" t="shared" si="51" ref="F86:O87">IF(F74="","",F74-F80)</f>
        <v>0</v>
      </c>
      <c r="G86" s="427">
        <f t="shared" si="51"/>
        <v>0</v>
      </c>
      <c r="H86" s="427">
        <f t="shared" si="51"/>
        <v>0</v>
      </c>
      <c r="I86" s="427">
        <f t="shared" si="51"/>
        <v>0</v>
      </c>
      <c r="J86" s="427">
        <f t="shared" si="51"/>
        <v>0</v>
      </c>
      <c r="K86" s="427">
        <f t="shared" si="51"/>
        <v>0</v>
      </c>
      <c r="L86" s="427">
        <f t="shared" si="51"/>
        <v>55</v>
      </c>
      <c r="M86" s="427">
        <f t="shared" si="51"/>
        <v>0</v>
      </c>
      <c r="N86" s="427">
        <f t="shared" si="51"/>
        <v>0</v>
      </c>
      <c r="O86" s="428">
        <f t="shared" si="51"/>
        <v>15</v>
      </c>
      <c r="P86" s="336">
        <f>SUM(D86:O86)</f>
        <v>159</v>
      </c>
    </row>
    <row r="87" spans="1:16" ht="14.25">
      <c r="A87" s="22"/>
      <c r="B87" s="349" t="s">
        <v>37</v>
      </c>
      <c r="C87" s="351" t="s">
        <v>35</v>
      </c>
      <c r="D87" s="396">
        <f>IF(D75="","",D75-D81)</f>
        <v>0</v>
      </c>
      <c r="E87" s="330">
        <f>IF(E75="","",E75-E81)</f>
        <v>0</v>
      </c>
      <c r="F87" s="330">
        <f t="shared" si="51"/>
        <v>0</v>
      </c>
      <c r="G87" s="330">
        <f t="shared" si="51"/>
        <v>0</v>
      </c>
      <c r="H87" s="330">
        <f t="shared" si="51"/>
        <v>0</v>
      </c>
      <c r="I87" s="330">
        <f t="shared" si="51"/>
        <v>0</v>
      </c>
      <c r="J87" s="330">
        <f t="shared" si="51"/>
        <v>47</v>
      </c>
      <c r="K87" s="330">
        <f t="shared" si="51"/>
        <v>0</v>
      </c>
      <c r="L87" s="330">
        <f t="shared" si="51"/>
        <v>299</v>
      </c>
      <c r="M87" s="330">
        <f t="shared" si="51"/>
        <v>0</v>
      </c>
      <c r="N87" s="330">
        <f t="shared" si="51"/>
        <v>0</v>
      </c>
      <c r="O87" s="341">
        <f t="shared" si="51"/>
        <v>0</v>
      </c>
      <c r="P87" s="342">
        <f>SUM(D87:O87)</f>
        <v>346</v>
      </c>
    </row>
    <row r="88" spans="1:16" s="244" customFormat="1" ht="15" thickBot="1">
      <c r="A88" s="146"/>
      <c r="B88" s="368"/>
      <c r="C88" s="369" t="s">
        <v>36</v>
      </c>
      <c r="D88" s="298">
        <f aca="true" t="shared" si="52" ref="D88:K88">IF(D87=0,"",IF(D86="","",D86/D87))</f>
      </c>
      <c r="E88" s="298">
        <f t="shared" si="52"/>
      </c>
      <c r="F88" s="298">
        <f t="shared" si="52"/>
      </c>
      <c r="G88" s="298">
        <f t="shared" si="52"/>
      </c>
      <c r="H88" s="298">
        <f t="shared" si="52"/>
      </c>
      <c r="I88" s="298">
        <f t="shared" si="52"/>
      </c>
      <c r="J88" s="298">
        <f t="shared" si="52"/>
        <v>0</v>
      </c>
      <c r="K88" s="298">
        <f t="shared" si="52"/>
      </c>
      <c r="L88" s="313">
        <f>IF(L83="","",L86/L87)</f>
        <v>0.18394648829431437</v>
      </c>
      <c r="M88" s="298">
        <f>IF(M87=0,"",IF(M86="","",M86/M87))</f>
      </c>
      <c r="N88" s="298">
        <f>IF(N87=0,"",IF(N86="","",N86/N87))</f>
      </c>
      <c r="O88" s="314">
        <f>IF(O87=0,"",IF(O86="","",O86/O87))</f>
      </c>
      <c r="P88" s="371">
        <f>P86/P87</f>
        <v>0.4595375722543353</v>
      </c>
    </row>
    <row r="89" spans="1:16" ht="15" thickTop="1">
      <c r="A89" s="20"/>
      <c r="B89" s="327"/>
      <c r="C89" s="372" t="s">
        <v>34</v>
      </c>
      <c r="D89" s="429">
        <f>IF(D44="","",D44+D53+D62+D71)</f>
        <v>1551</v>
      </c>
      <c r="E89" s="273">
        <f>IF(E44="","",E44+E53+E62+E71)</f>
        <v>1430</v>
      </c>
      <c r="F89" s="273">
        <f aca="true" t="shared" si="53" ref="F89:O90">IF(F44="","",F44+F53+F62+F71)</f>
        <v>1973</v>
      </c>
      <c r="G89" s="273">
        <f t="shared" si="53"/>
        <v>1698</v>
      </c>
      <c r="H89" s="273">
        <f t="shared" si="53"/>
        <v>1467</v>
      </c>
      <c r="I89" s="273">
        <f t="shared" si="53"/>
        <v>1403</v>
      </c>
      <c r="J89" s="273">
        <f t="shared" si="53"/>
        <v>1642</v>
      </c>
      <c r="K89" s="273">
        <f t="shared" si="53"/>
        <v>1307</v>
      </c>
      <c r="L89" s="273">
        <f t="shared" si="53"/>
        <v>1343</v>
      </c>
      <c r="M89" s="273">
        <f t="shared" si="53"/>
        <v>1173</v>
      </c>
      <c r="N89" s="273">
        <f>IF(N44="","",N44+N53+N62+N71)</f>
        <v>1309</v>
      </c>
      <c r="O89" s="274">
        <f t="shared" si="53"/>
        <v>1469</v>
      </c>
      <c r="P89" s="345">
        <f>SUM(D89:O89)</f>
        <v>17765</v>
      </c>
    </row>
    <row r="90" spans="1:16" ht="14.25">
      <c r="A90" s="20"/>
      <c r="B90" s="327" t="s">
        <v>20</v>
      </c>
      <c r="C90" s="328" t="s">
        <v>35</v>
      </c>
      <c r="D90" s="430">
        <f>IF(D45="","",D45+D54+D63+D72)</f>
        <v>1628</v>
      </c>
      <c r="E90" s="294">
        <f>IF(E45="","",E45+E54+E63+E72)</f>
        <v>1665</v>
      </c>
      <c r="F90" s="294">
        <f t="shared" si="53"/>
        <v>1703</v>
      </c>
      <c r="G90" s="294">
        <f t="shared" si="53"/>
        <v>1801</v>
      </c>
      <c r="H90" s="294">
        <f t="shared" si="53"/>
        <v>1822</v>
      </c>
      <c r="I90" s="294">
        <f t="shared" si="53"/>
        <v>1691</v>
      </c>
      <c r="J90" s="294">
        <f t="shared" si="53"/>
        <v>1980</v>
      </c>
      <c r="K90" s="294">
        <f t="shared" si="53"/>
        <v>1549</v>
      </c>
      <c r="L90" s="294">
        <f t="shared" si="53"/>
        <v>1862</v>
      </c>
      <c r="M90" s="294">
        <f t="shared" si="53"/>
        <v>1367</v>
      </c>
      <c r="N90" s="294">
        <f t="shared" si="53"/>
        <v>1321</v>
      </c>
      <c r="O90" s="295">
        <f t="shared" si="53"/>
        <v>1469</v>
      </c>
      <c r="P90" s="342">
        <f>SUM(D90:O90)</f>
        <v>19858</v>
      </c>
    </row>
    <row r="91" spans="1:16" s="244" customFormat="1" ht="14.25">
      <c r="A91" s="143" t="s">
        <v>31</v>
      </c>
      <c r="B91" s="332"/>
      <c r="C91" s="333" t="s">
        <v>36</v>
      </c>
      <c r="D91" s="435">
        <f>IF(D89="","",D89/D90)</f>
        <v>0.9527027027027027</v>
      </c>
      <c r="E91" s="436">
        <f>IF(E89="","",E89/E90)</f>
        <v>0.8588588588588588</v>
      </c>
      <c r="F91" s="436">
        <f aca="true" t="shared" si="54" ref="F91:O91">IF(F89="","",F89/F90)</f>
        <v>1.158543746330006</v>
      </c>
      <c r="G91" s="436">
        <f t="shared" si="54"/>
        <v>0.9428095502498612</v>
      </c>
      <c r="H91" s="436">
        <f t="shared" si="54"/>
        <v>0.8051591657519209</v>
      </c>
      <c r="I91" s="436">
        <f t="shared" si="54"/>
        <v>0.8296865759905382</v>
      </c>
      <c r="J91" s="436">
        <f t="shared" si="54"/>
        <v>0.8292929292929293</v>
      </c>
      <c r="K91" s="436">
        <f t="shared" si="54"/>
        <v>0.8437701743060039</v>
      </c>
      <c r="L91" s="436">
        <f t="shared" si="54"/>
        <v>0.7212674543501612</v>
      </c>
      <c r="M91" s="436">
        <f t="shared" si="54"/>
        <v>0.8580833942940747</v>
      </c>
      <c r="N91" s="436">
        <f t="shared" si="54"/>
        <v>0.9909159727479182</v>
      </c>
      <c r="O91" s="437">
        <f t="shared" si="54"/>
        <v>1</v>
      </c>
      <c r="P91" s="250">
        <f>P89/P90</f>
        <v>0.894601671870279</v>
      </c>
    </row>
    <row r="92" spans="1:16" ht="14.25">
      <c r="A92" s="20"/>
      <c r="B92" s="334"/>
      <c r="C92" s="335" t="s">
        <v>34</v>
      </c>
      <c r="D92" s="377">
        <f>IF(D47="","",D47+D56+D65+D77)</f>
        <v>1167</v>
      </c>
      <c r="E92" s="281">
        <f>IF(E47="","",E47+E56+E65+E77)</f>
        <v>1159</v>
      </c>
      <c r="F92" s="281">
        <f aca="true" t="shared" si="55" ref="F92:O93">IF(F47="","",F47+F56+F65+F77)</f>
        <v>1423</v>
      </c>
      <c r="G92" s="281">
        <f t="shared" si="55"/>
        <v>1440</v>
      </c>
      <c r="H92" s="281">
        <f t="shared" si="55"/>
        <v>1111</v>
      </c>
      <c r="I92" s="281">
        <f t="shared" si="55"/>
        <v>1136</v>
      </c>
      <c r="J92" s="281">
        <f t="shared" si="55"/>
        <v>1308</v>
      </c>
      <c r="K92" s="281">
        <f t="shared" si="55"/>
        <v>1106</v>
      </c>
      <c r="L92" s="281">
        <f t="shared" si="55"/>
        <v>1100</v>
      </c>
      <c r="M92" s="281">
        <f t="shared" si="55"/>
        <v>924</v>
      </c>
      <c r="N92" s="281">
        <f t="shared" si="55"/>
        <v>1034</v>
      </c>
      <c r="O92" s="311">
        <f t="shared" si="55"/>
        <v>1168</v>
      </c>
      <c r="P92" s="336">
        <f>SUM(D92:O92)</f>
        <v>14076</v>
      </c>
    </row>
    <row r="93" spans="1:16" ht="14.25">
      <c r="A93" s="20"/>
      <c r="B93" s="327" t="s">
        <v>22</v>
      </c>
      <c r="C93" s="328" t="s">
        <v>35</v>
      </c>
      <c r="D93" s="389">
        <f>IF(D48="","",D48+D57+D66+D78)</f>
        <v>1268</v>
      </c>
      <c r="E93" s="330">
        <f>IF(E48="","",E48+E57+E66+E78)</f>
        <v>1259</v>
      </c>
      <c r="F93" s="330">
        <f t="shared" si="55"/>
        <v>1306</v>
      </c>
      <c r="G93" s="330">
        <f t="shared" si="55"/>
        <v>1330</v>
      </c>
      <c r="H93" s="330">
        <f t="shared" si="55"/>
        <v>1347</v>
      </c>
      <c r="I93" s="330">
        <f t="shared" si="55"/>
        <v>1246</v>
      </c>
      <c r="J93" s="330">
        <f t="shared" si="55"/>
        <v>1455</v>
      </c>
      <c r="K93" s="330">
        <f t="shared" si="55"/>
        <v>1262</v>
      </c>
      <c r="L93" s="330">
        <f t="shared" si="55"/>
        <v>1252</v>
      </c>
      <c r="M93" s="330">
        <f t="shared" si="55"/>
        <v>996</v>
      </c>
      <c r="N93" s="330">
        <f t="shared" si="55"/>
        <v>1035</v>
      </c>
      <c r="O93" s="341">
        <f t="shared" si="55"/>
        <v>1119</v>
      </c>
      <c r="P93" s="342">
        <f>SUM(D93:O93)</f>
        <v>14875</v>
      </c>
    </row>
    <row r="94" spans="1:16" s="244" customFormat="1" ht="14.25">
      <c r="A94" s="143"/>
      <c r="B94" s="332"/>
      <c r="C94" s="333" t="s">
        <v>36</v>
      </c>
      <c r="D94" s="403">
        <f>IF(D92="","",D92/D93)</f>
        <v>0.9203470031545742</v>
      </c>
      <c r="E94" s="305">
        <f>IF(E92="","",E92/E93)</f>
        <v>0.920571882446386</v>
      </c>
      <c r="F94" s="305">
        <f aca="true" t="shared" si="56" ref="F94:O94">IF(F92="","",F92/F93)</f>
        <v>1.0895865237366003</v>
      </c>
      <c r="G94" s="305">
        <f t="shared" si="56"/>
        <v>1.0827067669172932</v>
      </c>
      <c r="H94" s="305">
        <f t="shared" si="56"/>
        <v>0.8247958426132146</v>
      </c>
      <c r="I94" s="305">
        <f t="shared" si="56"/>
        <v>0.9117174959871589</v>
      </c>
      <c r="J94" s="305">
        <f t="shared" si="56"/>
        <v>0.8989690721649485</v>
      </c>
      <c r="K94" s="305">
        <f t="shared" si="56"/>
        <v>0.8763866877971473</v>
      </c>
      <c r="L94" s="305">
        <f t="shared" si="56"/>
        <v>0.8785942492012779</v>
      </c>
      <c r="M94" s="305">
        <f t="shared" si="56"/>
        <v>0.927710843373494</v>
      </c>
      <c r="N94" s="305">
        <f t="shared" si="56"/>
        <v>0.9990338164251208</v>
      </c>
      <c r="O94" s="308">
        <f t="shared" si="56"/>
        <v>1.0437890974084003</v>
      </c>
      <c r="P94" s="250">
        <f>P92/P93</f>
        <v>0.9462857142857143</v>
      </c>
    </row>
    <row r="95" spans="1:16" ht="14.25">
      <c r="A95" s="22" t="s">
        <v>13</v>
      </c>
      <c r="B95" s="355"/>
      <c r="C95" s="356" t="s">
        <v>34</v>
      </c>
      <c r="D95" s="420">
        <f>IF(D50="","",D50+D59+D68+D83)</f>
        <v>384</v>
      </c>
      <c r="E95" s="421">
        <f>IF(E50="","",E50+E59+E68+E83)</f>
        <v>271</v>
      </c>
      <c r="F95" s="421">
        <f aca="true" t="shared" si="57" ref="F95:L95">IF(F50="","",F50+F59+F68+F83)</f>
        <v>550</v>
      </c>
      <c r="G95" s="421">
        <f t="shared" si="57"/>
        <v>258</v>
      </c>
      <c r="H95" s="421">
        <f t="shared" si="57"/>
        <v>356</v>
      </c>
      <c r="I95" s="421">
        <f t="shared" si="57"/>
        <v>267</v>
      </c>
      <c r="J95" s="421">
        <f t="shared" si="57"/>
        <v>334</v>
      </c>
      <c r="K95" s="421">
        <f t="shared" si="57"/>
        <v>201</v>
      </c>
      <c r="L95" s="421">
        <f t="shared" si="57"/>
        <v>243</v>
      </c>
      <c r="M95" s="421">
        <f>IF(M50="","",M50+M59+M68+M83)</f>
        <v>249</v>
      </c>
      <c r="N95" s="421">
        <f>IF(N50="","",N50+N59+N68+N83)</f>
        <v>275</v>
      </c>
      <c r="O95" s="422">
        <f>IF(O50="","",O50+O59+O68+O83)</f>
        <v>301</v>
      </c>
      <c r="P95" s="336">
        <f>SUM(D95:O95)</f>
        <v>3689</v>
      </c>
    </row>
    <row r="96" spans="1:16" ht="14.25">
      <c r="A96" s="22"/>
      <c r="B96" s="349" t="s">
        <v>18</v>
      </c>
      <c r="C96" s="351" t="s">
        <v>35</v>
      </c>
      <c r="D96" s="431">
        <f>IF(D90="","",D90-D93)</f>
        <v>360</v>
      </c>
      <c r="E96" s="432">
        <f>IF(E90="","",E90-E93)</f>
        <v>406</v>
      </c>
      <c r="F96" s="432">
        <f aca="true" t="shared" si="58" ref="F96:O96">IF(F90="","",F90-F93)</f>
        <v>397</v>
      </c>
      <c r="G96" s="432">
        <f t="shared" si="58"/>
        <v>471</v>
      </c>
      <c r="H96" s="432">
        <f t="shared" si="58"/>
        <v>475</v>
      </c>
      <c r="I96" s="432">
        <f t="shared" si="58"/>
        <v>445</v>
      </c>
      <c r="J96" s="432">
        <f t="shared" si="58"/>
        <v>525</v>
      </c>
      <c r="K96" s="432">
        <f t="shared" si="58"/>
        <v>287</v>
      </c>
      <c r="L96" s="432">
        <f t="shared" si="58"/>
        <v>610</v>
      </c>
      <c r="M96" s="432">
        <f t="shared" si="58"/>
        <v>371</v>
      </c>
      <c r="N96" s="432">
        <f t="shared" si="58"/>
        <v>286</v>
      </c>
      <c r="O96" s="433">
        <f t="shared" si="58"/>
        <v>350</v>
      </c>
      <c r="P96" s="342">
        <f>SUM(D96:O96)</f>
        <v>4983</v>
      </c>
    </row>
    <row r="97" spans="1:16" s="244" customFormat="1" ht="15" thickBot="1">
      <c r="A97" s="147"/>
      <c r="B97" s="375"/>
      <c r="C97" s="376" t="s">
        <v>36</v>
      </c>
      <c r="D97" s="434">
        <f>IF(D95="","",D95/D96)</f>
        <v>1.0666666666666667</v>
      </c>
      <c r="E97" s="322">
        <f>IF(E95="","",E95/E96)</f>
        <v>0.6674876847290641</v>
      </c>
      <c r="F97" s="322">
        <f aca="true" t="shared" si="59" ref="F97:O97">IF(F95="","",F95/F96)</f>
        <v>1.385390428211587</v>
      </c>
      <c r="G97" s="322">
        <f t="shared" si="59"/>
        <v>0.5477707006369427</v>
      </c>
      <c r="H97" s="322">
        <f t="shared" si="59"/>
        <v>0.7494736842105263</v>
      </c>
      <c r="I97" s="322">
        <f t="shared" si="59"/>
        <v>0.6</v>
      </c>
      <c r="J97" s="322">
        <f t="shared" si="59"/>
        <v>0.6361904761904762</v>
      </c>
      <c r="K97" s="322">
        <f t="shared" si="59"/>
        <v>0.7003484320557491</v>
      </c>
      <c r="L97" s="322">
        <f t="shared" si="59"/>
        <v>0.3983606557377049</v>
      </c>
      <c r="M97" s="322">
        <f t="shared" si="59"/>
        <v>0.6711590296495957</v>
      </c>
      <c r="N97" s="322">
        <f t="shared" si="59"/>
        <v>0.9615384615384616</v>
      </c>
      <c r="O97" s="323">
        <f t="shared" si="59"/>
        <v>0.86</v>
      </c>
      <c r="P97" s="256">
        <f>P95/P96</f>
        <v>0.7403170780654225</v>
      </c>
    </row>
    <row r="98" spans="1:16" ht="15" thickTop="1">
      <c r="A98" s="12"/>
      <c r="B98" s="270"/>
      <c r="C98" s="270"/>
      <c r="D98" s="270"/>
      <c r="E98" s="270"/>
      <c r="F98" s="270"/>
      <c r="G98" s="270"/>
      <c r="H98" s="270"/>
      <c r="I98" s="270"/>
      <c r="J98" s="270"/>
      <c r="K98" s="270"/>
      <c r="L98" s="270"/>
      <c r="M98" s="270"/>
      <c r="N98" s="270"/>
      <c r="O98" s="270" t="s">
        <v>32</v>
      </c>
      <c r="P98" s="270"/>
    </row>
    <row r="99" spans="1:16" ht="14.25">
      <c r="A99" s="12"/>
      <c r="B99" s="270"/>
      <c r="C99" s="270"/>
      <c r="D99" s="270"/>
      <c r="E99" s="270"/>
      <c r="F99" s="270"/>
      <c r="G99" s="270"/>
      <c r="H99" s="270"/>
      <c r="I99" s="270"/>
      <c r="J99" s="443"/>
      <c r="K99" s="270"/>
      <c r="L99" s="270"/>
      <c r="M99" s="270"/>
      <c r="N99" s="270"/>
      <c r="O99" s="270"/>
      <c r="P99" s="586"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4.xml><?xml version="1.0" encoding="utf-8"?>
<worksheet xmlns="http://schemas.openxmlformats.org/spreadsheetml/2006/main" xmlns:r="http://schemas.openxmlformats.org/officeDocument/2006/relationships">
  <sheetPr codeName="Sheet4"/>
  <dimension ref="A1:P99"/>
  <sheetViews>
    <sheetView view="pageBreakPreview" zoomScale="85" zoomScaleNormal="90" zoomScaleSheetLayoutView="85" workbookViewId="0" topLeftCell="A1">
      <selection activeCell="N13" sqref="N13"/>
    </sheetView>
  </sheetViews>
  <sheetFormatPr defaultColWidth="9.00390625" defaultRowHeight="13.5"/>
  <cols>
    <col min="1" max="1" width="4.375" style="168" bestFit="1" customWidth="1"/>
    <col min="2" max="2" width="9.875" style="168" bestFit="1" customWidth="1"/>
    <col min="3" max="15" width="12.25390625" style="168" customWidth="1"/>
    <col min="16" max="16384" width="9.00390625" style="168" customWidth="1"/>
  </cols>
  <sheetData>
    <row r="1" spans="1:16" ht="17.25">
      <c r="A1" s="590"/>
      <c r="B1" s="270"/>
      <c r="C1" s="270"/>
      <c r="D1" s="270"/>
      <c r="E1" s="270"/>
      <c r="F1" s="270"/>
      <c r="G1" s="13" t="s">
        <v>19</v>
      </c>
      <c r="H1" s="13"/>
      <c r="I1" s="13"/>
      <c r="J1" s="270"/>
      <c r="K1" s="472" t="s">
        <v>208</v>
      </c>
      <c r="L1" s="270"/>
      <c r="M1" s="270"/>
      <c r="N1" s="270"/>
      <c r="O1" s="270"/>
      <c r="P1" s="270"/>
    </row>
    <row r="2" spans="1:15" ht="13.5">
      <c r="A2" s="270"/>
      <c r="B2" s="270"/>
      <c r="C2" s="270"/>
      <c r="D2" s="270"/>
      <c r="E2" s="270"/>
      <c r="F2" s="270"/>
      <c r="G2" s="270"/>
      <c r="H2" s="270"/>
      <c r="I2" s="270"/>
      <c r="J2" s="270"/>
      <c r="K2" s="270"/>
      <c r="L2" s="270"/>
      <c r="M2" s="270"/>
      <c r="N2" s="270"/>
      <c r="O2" s="270"/>
    </row>
    <row r="3" spans="1:15" ht="15" thickBot="1">
      <c r="A3" s="12"/>
      <c r="B3" s="270"/>
      <c r="C3" s="270"/>
      <c r="D3" s="270"/>
      <c r="E3" s="270"/>
      <c r="F3" s="270"/>
      <c r="G3" s="270"/>
      <c r="H3" s="270"/>
      <c r="I3" s="270"/>
      <c r="J3" s="270"/>
      <c r="K3" s="270"/>
      <c r="L3" s="270"/>
      <c r="M3" s="270"/>
      <c r="N3" s="270"/>
      <c r="O3" s="270"/>
    </row>
    <row r="4" spans="1:16" ht="18.75" thickBot="1" thickTop="1">
      <c r="A4" s="14"/>
      <c r="B4" s="463"/>
      <c r="C4" s="15" t="s">
        <v>1</v>
      </c>
      <c r="D4" s="16" t="s">
        <v>2</v>
      </c>
      <c r="E4" s="16" t="s">
        <v>3</v>
      </c>
      <c r="F4" s="16" t="s">
        <v>4</v>
      </c>
      <c r="G4" s="16" t="s">
        <v>5</v>
      </c>
      <c r="H4" s="16" t="s">
        <v>6</v>
      </c>
      <c r="I4" s="16" t="s">
        <v>7</v>
      </c>
      <c r="J4" s="16" t="s">
        <v>8</v>
      </c>
      <c r="K4" s="16" t="s">
        <v>9</v>
      </c>
      <c r="L4" s="16" t="s">
        <v>10</v>
      </c>
      <c r="M4" s="16" t="s">
        <v>11</v>
      </c>
      <c r="N4" s="17" t="s">
        <v>12</v>
      </c>
      <c r="O4" s="608" t="s">
        <v>13</v>
      </c>
      <c r="P4" s="270"/>
    </row>
    <row r="5" spans="1:16" ht="15" thickTop="1">
      <c r="A5" s="18"/>
      <c r="B5" s="449" t="s">
        <v>20</v>
      </c>
      <c r="C5" s="271">
        <v>780</v>
      </c>
      <c r="D5" s="272">
        <v>795</v>
      </c>
      <c r="E5" s="272">
        <v>833</v>
      </c>
      <c r="F5" s="272">
        <v>920</v>
      </c>
      <c r="G5" s="272">
        <v>794</v>
      </c>
      <c r="H5" s="272">
        <v>818</v>
      </c>
      <c r="I5" s="272">
        <v>898</v>
      </c>
      <c r="J5" s="272">
        <v>819</v>
      </c>
      <c r="K5" s="272">
        <v>823</v>
      </c>
      <c r="L5" s="272">
        <v>711</v>
      </c>
      <c r="M5" s="648">
        <v>752</v>
      </c>
      <c r="N5" s="648">
        <v>766</v>
      </c>
      <c r="O5" s="275">
        <f>SUM(C5:N5)</f>
        <v>9709</v>
      </c>
      <c r="P5" s="270"/>
    </row>
    <row r="6" spans="1:16" s="244" customFormat="1" ht="14.25">
      <c r="A6" s="143" t="s">
        <v>21</v>
      </c>
      <c r="B6" s="247" t="s">
        <v>16</v>
      </c>
      <c r="C6" s="276">
        <f>IF(C5="","",C5/C32)</f>
        <v>0.47911547911547914</v>
      </c>
      <c r="D6" s="277">
        <f>IF(D5="","",D5/D32)</f>
        <v>0.4774774774774775</v>
      </c>
      <c r="E6" s="277">
        <f>IF(E5="","",E5/E32)</f>
        <v>0.4891368173810922</v>
      </c>
      <c r="F6" s="277">
        <f aca="true" t="shared" si="0" ref="F6:O6">IF(F5="","",F5/F32)</f>
        <v>0.5108273181565797</v>
      </c>
      <c r="G6" s="277">
        <f t="shared" si="0"/>
        <v>0.43578485181119647</v>
      </c>
      <c r="H6" s="277">
        <f t="shared" si="0"/>
        <v>0.48373743347131876</v>
      </c>
      <c r="I6" s="277">
        <f t="shared" si="0"/>
        <v>0.4535353535353535</v>
      </c>
      <c r="J6" s="277">
        <f>IF(J5="","",J5/J32)</f>
        <v>0.5287282117495158</v>
      </c>
      <c r="K6" s="277">
        <f t="shared" si="0"/>
        <v>0.44199785177228784</v>
      </c>
      <c r="L6" s="277">
        <f t="shared" si="0"/>
        <v>0.5201170446232626</v>
      </c>
      <c r="M6" s="649">
        <f>IF(M5="","",M5/M32)</f>
        <v>0.5692657077971234</v>
      </c>
      <c r="N6" s="649">
        <f>IF(N5="","",N5/N32)</f>
        <v>0.5214431586113002</v>
      </c>
      <c r="O6" s="278">
        <f t="shared" si="0"/>
        <v>0.48892134152482625</v>
      </c>
      <c r="P6" s="279"/>
    </row>
    <row r="7" spans="1:16" ht="14.25">
      <c r="A7" s="20"/>
      <c r="B7" s="452" t="s">
        <v>22</v>
      </c>
      <c r="C7" s="280">
        <v>685</v>
      </c>
      <c r="D7" s="281">
        <v>710</v>
      </c>
      <c r="E7" s="281">
        <v>727</v>
      </c>
      <c r="F7" s="281">
        <v>799</v>
      </c>
      <c r="G7" s="281">
        <v>705</v>
      </c>
      <c r="H7" s="281">
        <v>721</v>
      </c>
      <c r="I7" s="281">
        <v>798</v>
      </c>
      <c r="J7" s="281">
        <v>718</v>
      </c>
      <c r="K7" s="281">
        <v>716</v>
      </c>
      <c r="L7" s="281">
        <v>627</v>
      </c>
      <c r="M7" s="650">
        <v>666</v>
      </c>
      <c r="N7" s="575">
        <v>697</v>
      </c>
      <c r="O7" s="282">
        <f>IF(O5="","",SUM(C7:N7))</f>
        <v>8569</v>
      </c>
      <c r="P7" s="270"/>
    </row>
    <row r="8" spans="1:16" s="244" customFormat="1" ht="14.25">
      <c r="A8" s="143"/>
      <c r="B8" s="249" t="s">
        <v>16</v>
      </c>
      <c r="C8" s="283">
        <f aca="true" t="shared" si="1" ref="C8:O8">IF(C7="","",C7/C5)</f>
        <v>0.8782051282051282</v>
      </c>
      <c r="D8" s="284">
        <f t="shared" si="1"/>
        <v>0.8930817610062893</v>
      </c>
      <c r="E8" s="284">
        <f t="shared" si="1"/>
        <v>0.8727490996398559</v>
      </c>
      <c r="F8" s="284">
        <f>IF(F7="","",F7/F5)</f>
        <v>0.8684782608695653</v>
      </c>
      <c r="G8" s="284">
        <f t="shared" si="1"/>
        <v>0.8879093198992444</v>
      </c>
      <c r="H8" s="284">
        <f t="shared" si="1"/>
        <v>0.8814180929095354</v>
      </c>
      <c r="I8" s="284">
        <f t="shared" si="1"/>
        <v>0.888641425389755</v>
      </c>
      <c r="J8" s="284">
        <f t="shared" si="1"/>
        <v>0.8766788766788767</v>
      </c>
      <c r="K8" s="284">
        <f t="shared" si="1"/>
        <v>0.8699878493317132</v>
      </c>
      <c r="L8" s="284">
        <f t="shared" si="1"/>
        <v>0.8818565400843882</v>
      </c>
      <c r="M8" s="651">
        <f t="shared" si="1"/>
        <v>0.8856382978723404</v>
      </c>
      <c r="N8" s="651">
        <f t="shared" si="1"/>
        <v>0.9099216710182768</v>
      </c>
      <c r="O8" s="285">
        <f t="shared" si="1"/>
        <v>0.8825831702544031</v>
      </c>
      <c r="P8" s="279"/>
    </row>
    <row r="9" spans="1:16" ht="14.25">
      <c r="A9" s="20" t="s">
        <v>23</v>
      </c>
      <c r="B9" s="453" t="s">
        <v>18</v>
      </c>
      <c r="C9" s="286">
        <f aca="true" t="shared" si="2" ref="C9:J9">IF(C5="","",C5-C7)</f>
        <v>95</v>
      </c>
      <c r="D9" s="287">
        <f>IF(D5="","",D5-D7)</f>
        <v>85</v>
      </c>
      <c r="E9" s="287">
        <f t="shared" si="2"/>
        <v>106</v>
      </c>
      <c r="F9" s="287">
        <f t="shared" si="2"/>
        <v>121</v>
      </c>
      <c r="G9" s="287">
        <f t="shared" si="2"/>
        <v>89</v>
      </c>
      <c r="H9" s="287">
        <f t="shared" si="2"/>
        <v>97</v>
      </c>
      <c r="I9" s="287">
        <f t="shared" si="2"/>
        <v>100</v>
      </c>
      <c r="J9" s="287">
        <f t="shared" si="2"/>
        <v>101</v>
      </c>
      <c r="K9" s="287">
        <f>IF(K5="","",K5-K7)</f>
        <v>107</v>
      </c>
      <c r="L9" s="287">
        <f>IF(L5="","",L5-L7)</f>
        <v>84</v>
      </c>
      <c r="M9" s="652">
        <f>IF(M5="","",M5-M7)</f>
        <v>86</v>
      </c>
      <c r="N9" s="652">
        <f>IF(N5="","",N5-N7)</f>
        <v>69</v>
      </c>
      <c r="O9" s="288">
        <f>IF(O5="","",SUM(C9:N9))</f>
        <v>1140</v>
      </c>
      <c r="P9" s="270"/>
    </row>
    <row r="10" spans="1:16" s="244" customFormat="1" ht="15" thickBot="1">
      <c r="A10" s="144"/>
      <c r="B10" s="454" t="s">
        <v>16</v>
      </c>
      <c r="C10" s="289">
        <f aca="true" t="shared" si="3" ref="C10:O10">IF(C9="","",C9/C5)</f>
        <v>0.12179487179487179</v>
      </c>
      <c r="D10" s="290">
        <f t="shared" si="3"/>
        <v>0.1069182389937107</v>
      </c>
      <c r="E10" s="290">
        <f t="shared" si="3"/>
        <v>0.12725090036014405</v>
      </c>
      <c r="F10" s="290">
        <f t="shared" si="3"/>
        <v>0.13152173913043477</v>
      </c>
      <c r="G10" s="290">
        <f t="shared" si="3"/>
        <v>0.11209068010075567</v>
      </c>
      <c r="H10" s="290">
        <f t="shared" si="3"/>
        <v>0.11858190709046455</v>
      </c>
      <c r="I10" s="290">
        <f t="shared" si="3"/>
        <v>0.111358574610245</v>
      </c>
      <c r="J10" s="290">
        <f t="shared" si="3"/>
        <v>0.12332112332112333</v>
      </c>
      <c r="K10" s="290">
        <f t="shared" si="3"/>
        <v>0.13001215066828675</v>
      </c>
      <c r="L10" s="290">
        <f t="shared" si="3"/>
        <v>0.11814345991561181</v>
      </c>
      <c r="M10" s="653">
        <f t="shared" si="3"/>
        <v>0.11436170212765957</v>
      </c>
      <c r="N10" s="653">
        <f t="shared" si="3"/>
        <v>0.09007832898172324</v>
      </c>
      <c r="O10" s="291">
        <f t="shared" si="3"/>
        <v>0.11741682974559686</v>
      </c>
      <c r="P10" s="279"/>
    </row>
    <row r="11" spans="1:16" ht="15" thickTop="1">
      <c r="A11" s="20"/>
      <c r="B11" s="452" t="s">
        <v>20</v>
      </c>
      <c r="C11" s="292">
        <v>573</v>
      </c>
      <c r="D11" s="293">
        <v>532</v>
      </c>
      <c r="E11" s="293">
        <v>596</v>
      </c>
      <c r="F11" s="293">
        <v>580</v>
      </c>
      <c r="G11" s="293">
        <v>733</v>
      </c>
      <c r="H11" s="293">
        <v>660</v>
      </c>
      <c r="I11" s="293">
        <v>727</v>
      </c>
      <c r="J11" s="293">
        <v>451</v>
      </c>
      <c r="K11" s="293">
        <v>468</v>
      </c>
      <c r="L11" s="293">
        <v>447</v>
      </c>
      <c r="M11" s="654">
        <v>334</v>
      </c>
      <c r="N11" s="654">
        <v>409</v>
      </c>
      <c r="O11" s="296">
        <f>SUM(C11:N11)</f>
        <v>6510</v>
      </c>
      <c r="P11" s="270"/>
    </row>
    <row r="12" spans="1:16" s="244" customFormat="1" ht="14.25">
      <c r="A12" s="143" t="s">
        <v>24</v>
      </c>
      <c r="B12" s="249" t="s">
        <v>16</v>
      </c>
      <c r="C12" s="283">
        <f aca="true" t="shared" si="4" ref="C12:O12">IF(C11="","",C11/C32)</f>
        <v>0.35196560196560195</v>
      </c>
      <c r="D12" s="284">
        <f t="shared" si="4"/>
        <v>0.3195195195195195</v>
      </c>
      <c r="E12" s="284">
        <f t="shared" si="4"/>
        <v>0.3499706400469759</v>
      </c>
      <c r="F12" s="284">
        <f t="shared" si="4"/>
        <v>0.3220433092726263</v>
      </c>
      <c r="G12" s="284">
        <f t="shared" si="4"/>
        <v>0.40230515916575194</v>
      </c>
      <c r="H12" s="284">
        <f t="shared" si="4"/>
        <v>0.39030159668835007</v>
      </c>
      <c r="I12" s="284">
        <f t="shared" si="4"/>
        <v>0.36717171717171715</v>
      </c>
      <c r="J12" s="284">
        <f t="shared" si="4"/>
        <v>0.2911555842479019</v>
      </c>
      <c r="K12" s="284">
        <f t="shared" si="4"/>
        <v>0.2513426423200859</v>
      </c>
      <c r="L12" s="284">
        <f t="shared" si="4"/>
        <v>0.3269934162399415</v>
      </c>
      <c r="M12" s="651">
        <f t="shared" si="4"/>
        <v>0.2528387585162756</v>
      </c>
      <c r="N12" s="651">
        <f t="shared" si="4"/>
        <v>0.2784206943498979</v>
      </c>
      <c r="O12" s="285">
        <f t="shared" si="4"/>
        <v>0.32782757578809546</v>
      </c>
      <c r="P12" s="279"/>
    </row>
    <row r="13" spans="1:16" ht="14.25">
      <c r="A13" s="20"/>
      <c r="B13" s="453" t="s">
        <v>22</v>
      </c>
      <c r="C13" s="286">
        <v>335</v>
      </c>
      <c r="D13" s="287">
        <v>222</v>
      </c>
      <c r="E13" s="287">
        <v>317</v>
      </c>
      <c r="F13" s="287">
        <v>245</v>
      </c>
      <c r="G13" s="287">
        <v>362</v>
      </c>
      <c r="H13" s="287">
        <v>322</v>
      </c>
      <c r="I13" s="287">
        <v>373</v>
      </c>
      <c r="J13" s="287">
        <v>283</v>
      </c>
      <c r="K13" s="287">
        <v>271</v>
      </c>
      <c r="L13" s="287">
        <v>164</v>
      </c>
      <c r="M13" s="652">
        <v>143</v>
      </c>
      <c r="N13" s="652">
        <v>162</v>
      </c>
      <c r="O13" s="288">
        <f>IF(O11="","",SUM(C13:N13))</f>
        <v>3199</v>
      </c>
      <c r="P13" s="270"/>
    </row>
    <row r="14" spans="1:16" s="244" customFormat="1" ht="14.25">
      <c r="A14" s="143"/>
      <c r="B14" s="247" t="s">
        <v>16</v>
      </c>
      <c r="C14" s="283">
        <f aca="true" t="shared" si="5" ref="C14:O14">IF(C13="","",C13/C11)</f>
        <v>0.5846422338568935</v>
      </c>
      <c r="D14" s="467">
        <f t="shared" si="5"/>
        <v>0.41729323308270677</v>
      </c>
      <c r="E14" s="284">
        <f t="shared" si="5"/>
        <v>0.5318791946308725</v>
      </c>
      <c r="F14" s="284">
        <f t="shared" si="5"/>
        <v>0.4224137931034483</v>
      </c>
      <c r="G14" s="284">
        <f t="shared" si="5"/>
        <v>0.49386084583901774</v>
      </c>
      <c r="H14" s="284">
        <f t="shared" si="5"/>
        <v>0.48787878787878786</v>
      </c>
      <c r="I14" s="284">
        <f t="shared" si="5"/>
        <v>0.5130674002751031</v>
      </c>
      <c r="J14" s="284">
        <f t="shared" si="5"/>
        <v>0.6274944567627494</v>
      </c>
      <c r="K14" s="284">
        <f t="shared" si="5"/>
        <v>0.5790598290598291</v>
      </c>
      <c r="L14" s="284">
        <f t="shared" si="5"/>
        <v>0.3668903803131991</v>
      </c>
      <c r="M14" s="651">
        <f t="shared" si="5"/>
        <v>0.4281437125748503</v>
      </c>
      <c r="N14" s="651">
        <f t="shared" si="5"/>
        <v>0.3960880195599022</v>
      </c>
      <c r="O14" s="297">
        <f t="shared" si="5"/>
        <v>0.4913978494623656</v>
      </c>
      <c r="P14" s="279"/>
    </row>
    <row r="15" spans="1:16" ht="14.25">
      <c r="A15" s="20" t="s">
        <v>23</v>
      </c>
      <c r="B15" s="450" t="s">
        <v>18</v>
      </c>
      <c r="C15" s="280">
        <f>IF(C11="","",C11-C13)</f>
        <v>238</v>
      </c>
      <c r="D15" s="442">
        <f>IF(D11="","",D11-D13)</f>
        <v>310</v>
      </c>
      <c r="E15" s="281">
        <f>IF(E11="","",E11-E13)</f>
        <v>279</v>
      </c>
      <c r="F15" s="281">
        <f aca="true" t="shared" si="6" ref="F15:N15">IF(F11="","",F11-F13)</f>
        <v>335</v>
      </c>
      <c r="G15" s="281">
        <f t="shared" si="6"/>
        <v>371</v>
      </c>
      <c r="H15" s="281">
        <f t="shared" si="6"/>
        <v>338</v>
      </c>
      <c r="I15" s="281">
        <f t="shared" si="6"/>
        <v>354</v>
      </c>
      <c r="J15" s="281">
        <f t="shared" si="6"/>
        <v>168</v>
      </c>
      <c r="K15" s="281">
        <f t="shared" si="6"/>
        <v>197</v>
      </c>
      <c r="L15" s="281">
        <f t="shared" si="6"/>
        <v>283</v>
      </c>
      <c r="M15" s="650">
        <f t="shared" si="6"/>
        <v>191</v>
      </c>
      <c r="N15" s="650">
        <f t="shared" si="6"/>
        <v>247</v>
      </c>
      <c r="O15" s="282">
        <f>IF(O11="","",SUM(C15:N15))</f>
        <v>3311</v>
      </c>
      <c r="P15" s="270"/>
    </row>
    <row r="16" spans="1:16" s="244" customFormat="1" ht="15" thickBot="1">
      <c r="A16" s="143"/>
      <c r="B16" s="448" t="s">
        <v>16</v>
      </c>
      <c r="C16" s="289">
        <f aca="true" t="shared" si="7" ref="C16:O16">IF(C15="","",C15/C11)</f>
        <v>0.41535776614310643</v>
      </c>
      <c r="D16" s="298">
        <f t="shared" si="7"/>
        <v>0.5827067669172933</v>
      </c>
      <c r="E16" s="298">
        <f t="shared" si="7"/>
        <v>0.46812080536912754</v>
      </c>
      <c r="F16" s="298">
        <f t="shared" si="7"/>
        <v>0.5775862068965517</v>
      </c>
      <c r="G16" s="298">
        <f t="shared" si="7"/>
        <v>0.5061391541609823</v>
      </c>
      <c r="H16" s="298">
        <f t="shared" si="7"/>
        <v>0.5121212121212121</v>
      </c>
      <c r="I16" s="298">
        <f t="shared" si="7"/>
        <v>0.48693259972489683</v>
      </c>
      <c r="J16" s="298">
        <f t="shared" si="7"/>
        <v>0.37250554323725055</v>
      </c>
      <c r="K16" s="298">
        <f t="shared" si="7"/>
        <v>0.42094017094017094</v>
      </c>
      <c r="L16" s="298">
        <f t="shared" si="7"/>
        <v>0.6331096196868009</v>
      </c>
      <c r="M16" s="655">
        <f t="shared" si="7"/>
        <v>0.5718562874251497</v>
      </c>
      <c r="N16" s="655">
        <f t="shared" si="7"/>
        <v>0.6039119804400978</v>
      </c>
      <c r="O16" s="299">
        <f t="shared" si="7"/>
        <v>0.5086021505376344</v>
      </c>
      <c r="P16" s="279"/>
    </row>
    <row r="17" spans="1:16" ht="15" thickTop="1">
      <c r="A17" s="21"/>
      <c r="B17" s="451" t="s">
        <v>20</v>
      </c>
      <c r="C17" s="300">
        <v>2</v>
      </c>
      <c r="D17" s="301">
        <v>13</v>
      </c>
      <c r="E17" s="301">
        <v>3</v>
      </c>
      <c r="F17" s="301">
        <v>4</v>
      </c>
      <c r="G17" s="301">
        <v>0</v>
      </c>
      <c r="H17" s="301">
        <v>3</v>
      </c>
      <c r="I17" s="301">
        <v>2</v>
      </c>
      <c r="J17" s="301">
        <v>8</v>
      </c>
      <c r="K17" s="301">
        <v>1</v>
      </c>
      <c r="L17" s="301">
        <v>19</v>
      </c>
      <c r="M17" s="656">
        <v>3</v>
      </c>
      <c r="N17" s="657">
        <v>19</v>
      </c>
      <c r="O17" s="288">
        <f>SUM(C17:N17)</f>
        <v>77</v>
      </c>
      <c r="P17" s="270"/>
    </row>
    <row r="18" spans="1:16" s="244" customFormat="1" ht="14.25">
      <c r="A18" s="145" t="s">
        <v>25</v>
      </c>
      <c r="B18" s="455" t="s">
        <v>16</v>
      </c>
      <c r="C18" s="283">
        <f aca="true" t="shared" si="8" ref="C18:O18">IF(C17="","",C17/C32)</f>
        <v>0.0012285012285012285</v>
      </c>
      <c r="D18" s="284">
        <f t="shared" si="8"/>
        <v>0.007807807807807808</v>
      </c>
      <c r="E18" s="284">
        <f t="shared" si="8"/>
        <v>0.0017615971814445098</v>
      </c>
      <c r="F18" s="284">
        <f t="shared" si="8"/>
        <v>0.002220988339811216</v>
      </c>
      <c r="G18" s="284">
        <f t="shared" si="8"/>
        <v>0</v>
      </c>
      <c r="H18" s="284">
        <f t="shared" si="8"/>
        <v>0.0017740981667652277</v>
      </c>
      <c r="I18" s="284">
        <f t="shared" si="8"/>
        <v>0.00101010101010101</v>
      </c>
      <c r="J18" s="284">
        <f t="shared" si="8"/>
        <v>0.005164622336991607</v>
      </c>
      <c r="K18" s="284">
        <f t="shared" si="8"/>
        <v>0.0005370569280343716</v>
      </c>
      <c r="L18" s="284">
        <f t="shared" si="8"/>
        <v>0.013899049012435992</v>
      </c>
      <c r="M18" s="651">
        <f t="shared" si="8"/>
        <v>0.002271006813020439</v>
      </c>
      <c r="N18" s="658">
        <f t="shared" si="8"/>
        <v>0.012933968686181076</v>
      </c>
      <c r="O18" s="609">
        <f t="shared" si="8"/>
        <v>0.003877530466310807</v>
      </c>
      <c r="P18" s="279"/>
    </row>
    <row r="19" spans="1:16" ht="14.25">
      <c r="A19" s="22"/>
      <c r="B19" s="456" t="s">
        <v>22</v>
      </c>
      <c r="C19" s="280">
        <v>2</v>
      </c>
      <c r="D19" s="281">
        <v>13</v>
      </c>
      <c r="E19" s="281">
        <v>3</v>
      </c>
      <c r="F19" s="281">
        <v>4</v>
      </c>
      <c r="G19" s="281">
        <v>0</v>
      </c>
      <c r="H19" s="281">
        <v>2</v>
      </c>
      <c r="I19" s="281">
        <v>2</v>
      </c>
      <c r="J19" s="281">
        <v>7</v>
      </c>
      <c r="K19" s="281">
        <v>1</v>
      </c>
      <c r="L19" s="281">
        <v>18</v>
      </c>
      <c r="M19" s="650">
        <v>3</v>
      </c>
      <c r="N19" s="659">
        <v>7</v>
      </c>
      <c r="O19" s="282">
        <f>IF(O15="","",SUM(C19:N19))</f>
        <v>62</v>
      </c>
      <c r="P19" s="270"/>
    </row>
    <row r="20" spans="1:16" s="244" customFormat="1" ht="14.25">
      <c r="A20" s="145"/>
      <c r="B20" s="405" t="s">
        <v>16</v>
      </c>
      <c r="C20" s="276">
        <f>IF(C19="","",C19/C17)</f>
        <v>1</v>
      </c>
      <c r="D20" s="305">
        <f>IF(D19="","",D19/D17)</f>
        <v>1</v>
      </c>
      <c r="E20" s="305">
        <f>IF(E19="","",E19/E17)</f>
        <v>1</v>
      </c>
      <c r="F20" s="305">
        <f aca="true" t="shared" si="9" ref="F20:K20">IF(F19="","",F19/F17)</f>
        <v>1</v>
      </c>
      <c r="G20" s="305" t="e">
        <f>IF(G19="","",G19/G17)</f>
        <v>#DIV/0!</v>
      </c>
      <c r="H20" s="305">
        <f t="shared" si="9"/>
        <v>0.6666666666666666</v>
      </c>
      <c r="I20" s="305">
        <f t="shared" si="9"/>
        <v>1</v>
      </c>
      <c r="J20" s="305">
        <f t="shared" si="9"/>
        <v>0.875</v>
      </c>
      <c r="K20" s="305">
        <f t="shared" si="9"/>
        <v>1</v>
      </c>
      <c r="L20" s="305">
        <f>IF(L17=0,"",IF(L19="","",L19/L17))</f>
        <v>0.9473684210526315</v>
      </c>
      <c r="M20" s="660">
        <f>IF(M19="","",M19/M17)</f>
        <v>1</v>
      </c>
      <c r="N20" s="661">
        <f>IF(N19="","",N19/N17)</f>
        <v>0.3684210526315789</v>
      </c>
      <c r="O20" s="285">
        <f>IF(O19="","",O19/O17)</f>
        <v>0.8051948051948052</v>
      </c>
      <c r="P20" s="279"/>
    </row>
    <row r="21" spans="1:16" ht="14.25">
      <c r="A21" s="22" t="s">
        <v>26</v>
      </c>
      <c r="B21" s="446" t="s">
        <v>18</v>
      </c>
      <c r="C21" s="607">
        <f>IF(C17="","",C17-C19)</f>
        <v>0</v>
      </c>
      <c r="D21" s="306">
        <f>IF(D17="","",D17-D19)</f>
        <v>0</v>
      </c>
      <c r="E21" s="306">
        <f>IF(E17="","",E17-E19)</f>
        <v>0</v>
      </c>
      <c r="F21" s="306">
        <f>IF(F17="","",F17-F19)</f>
        <v>0</v>
      </c>
      <c r="G21" s="306">
        <f aca="true" t="shared" si="10" ref="G21:N21">IF(G17="","",G17-G19)</f>
        <v>0</v>
      </c>
      <c r="H21" s="306">
        <f t="shared" si="10"/>
        <v>1</v>
      </c>
      <c r="I21" s="306">
        <f t="shared" si="10"/>
        <v>0</v>
      </c>
      <c r="J21" s="306">
        <f t="shared" si="10"/>
        <v>1</v>
      </c>
      <c r="K21" s="306">
        <f t="shared" si="10"/>
        <v>0</v>
      </c>
      <c r="L21" s="306">
        <f t="shared" si="10"/>
        <v>1</v>
      </c>
      <c r="M21" s="662">
        <f t="shared" si="10"/>
        <v>0</v>
      </c>
      <c r="N21" s="663">
        <f t="shared" si="10"/>
        <v>12</v>
      </c>
      <c r="O21" s="471">
        <f>IF(O17="","",SUM(C21:N21))</f>
        <v>15</v>
      </c>
      <c r="P21" s="270"/>
    </row>
    <row r="22" spans="1:16" s="244" customFormat="1" ht="15" thickBot="1">
      <c r="A22" s="146"/>
      <c r="B22" s="447" t="s">
        <v>16</v>
      </c>
      <c r="C22" s="289">
        <f>IF(C17="","",C21/C17)</f>
        <v>0</v>
      </c>
      <c r="D22" s="298">
        <f>IF(D17="","",D21/D17)</f>
        <v>0</v>
      </c>
      <c r="E22" s="298">
        <f>IF(E17="","",E21/E17)</f>
        <v>0</v>
      </c>
      <c r="F22" s="298">
        <f aca="true" t="shared" si="11" ref="F22:K22">IF(F17="","",F21/F17)</f>
        <v>0</v>
      </c>
      <c r="G22" s="298" t="e">
        <f t="shared" si="11"/>
        <v>#DIV/0!</v>
      </c>
      <c r="H22" s="298">
        <f t="shared" si="11"/>
        <v>0.3333333333333333</v>
      </c>
      <c r="I22" s="298">
        <f>IF(I17="","",I21/I17)</f>
        <v>0</v>
      </c>
      <c r="J22" s="298">
        <f>IF(J17="","",J21/J17)</f>
        <v>0.125</v>
      </c>
      <c r="K22" s="298">
        <f t="shared" si="11"/>
        <v>0</v>
      </c>
      <c r="L22" s="298">
        <f>IF(L17=0,"",IF(L17="","",L21/L17))</f>
        <v>0.05263157894736842</v>
      </c>
      <c r="M22" s="655">
        <f>IF(M17="","",M21/M17)</f>
        <v>0</v>
      </c>
      <c r="N22" s="664">
        <f>IF(N17="","",N21/N17)</f>
        <v>0.631578947368421</v>
      </c>
      <c r="O22" s="609">
        <f>IF(O21="","",O21/O17)</f>
        <v>0.19480519480519481</v>
      </c>
      <c r="P22" s="279"/>
    </row>
    <row r="23" spans="1:16" ht="15" thickTop="1">
      <c r="A23" s="22"/>
      <c r="B23" s="457" t="s">
        <v>20</v>
      </c>
      <c r="C23" s="271">
        <v>273</v>
      </c>
      <c r="D23" s="272">
        <v>325</v>
      </c>
      <c r="E23" s="272">
        <v>271</v>
      </c>
      <c r="F23" s="272">
        <v>297</v>
      </c>
      <c r="G23" s="272">
        <v>295</v>
      </c>
      <c r="H23" s="272">
        <v>210</v>
      </c>
      <c r="I23" s="272">
        <v>353</v>
      </c>
      <c r="J23" s="272">
        <v>271</v>
      </c>
      <c r="K23" s="272">
        <v>570</v>
      </c>
      <c r="L23" s="272">
        <v>190</v>
      </c>
      <c r="M23" s="648">
        <v>232</v>
      </c>
      <c r="N23" s="665">
        <v>275</v>
      </c>
      <c r="O23" s="610">
        <f>SUM(C23:N23)</f>
        <v>3562</v>
      </c>
      <c r="P23" s="270"/>
    </row>
    <row r="24" spans="1:16" ht="14.25">
      <c r="A24" s="22"/>
      <c r="B24" s="459" t="s">
        <v>27</v>
      </c>
      <c r="C24" s="292">
        <v>0</v>
      </c>
      <c r="D24" s="293">
        <v>0</v>
      </c>
      <c r="E24" s="293">
        <v>0</v>
      </c>
      <c r="F24" s="293">
        <v>0</v>
      </c>
      <c r="G24" s="293">
        <v>0</v>
      </c>
      <c r="H24" s="293">
        <v>0</v>
      </c>
      <c r="I24" s="293">
        <v>47</v>
      </c>
      <c r="J24" s="293">
        <v>0</v>
      </c>
      <c r="K24" s="293">
        <v>299</v>
      </c>
      <c r="L24" s="293">
        <v>0</v>
      </c>
      <c r="M24" s="654">
        <v>0</v>
      </c>
      <c r="N24" s="666">
        <v>0</v>
      </c>
      <c r="O24" s="288">
        <f>SUM(C24:N24)</f>
        <v>346</v>
      </c>
      <c r="P24" s="270"/>
    </row>
    <row r="25" spans="1:16" s="244" customFormat="1" ht="14.25">
      <c r="A25" s="143" t="s">
        <v>28</v>
      </c>
      <c r="B25" s="249" t="s">
        <v>16</v>
      </c>
      <c r="C25" s="276">
        <f>IF(C23="","",C23/C32)</f>
        <v>0.1676904176904177</v>
      </c>
      <c r="D25" s="305">
        <f>IF(D23="","",D23/D32)</f>
        <v>0.19519519519519518</v>
      </c>
      <c r="E25" s="305">
        <f>IF(E23="","",E23/E32)</f>
        <v>0.1591309453904874</v>
      </c>
      <c r="F25" s="305">
        <f>IF(F23="","",F23/F32)</f>
        <v>0.16490838423098278</v>
      </c>
      <c r="G25" s="305">
        <f aca="true" t="shared" si="12" ref="G25:N25">IF(G23="","",G23/G32)</f>
        <v>0.1619099890230516</v>
      </c>
      <c r="H25" s="305">
        <f t="shared" si="12"/>
        <v>0.12418687167356594</v>
      </c>
      <c r="I25" s="305">
        <f t="shared" si="12"/>
        <v>0.1782828282828283</v>
      </c>
      <c r="J25" s="305">
        <f t="shared" si="12"/>
        <v>0.17495158166559072</v>
      </c>
      <c r="K25" s="305">
        <f t="shared" si="12"/>
        <v>0.30612244897959184</v>
      </c>
      <c r="L25" s="305">
        <f t="shared" si="12"/>
        <v>0.1389904901243599</v>
      </c>
      <c r="M25" s="660">
        <f t="shared" si="12"/>
        <v>0.17562452687358063</v>
      </c>
      <c r="N25" s="658">
        <f t="shared" si="12"/>
        <v>0.18720217835262082</v>
      </c>
      <c r="O25" s="285">
        <f>IF(O23="","",O23/O32)</f>
        <v>0.17937355222076745</v>
      </c>
      <c r="P25" s="279"/>
    </row>
    <row r="26" spans="1:16" ht="14.25">
      <c r="A26" s="22"/>
      <c r="B26" s="456" t="s">
        <v>22</v>
      </c>
      <c r="C26" s="280">
        <v>246</v>
      </c>
      <c r="D26" s="281">
        <v>314</v>
      </c>
      <c r="E26" s="281">
        <v>259</v>
      </c>
      <c r="F26" s="281">
        <v>282</v>
      </c>
      <c r="G26" s="281">
        <v>280</v>
      </c>
      <c r="H26" s="281">
        <v>201</v>
      </c>
      <c r="I26" s="281">
        <v>282</v>
      </c>
      <c r="J26" s="281">
        <v>254</v>
      </c>
      <c r="K26" s="281">
        <v>264</v>
      </c>
      <c r="L26" s="281">
        <v>187</v>
      </c>
      <c r="M26" s="650">
        <v>223</v>
      </c>
      <c r="N26" s="659">
        <v>253</v>
      </c>
      <c r="O26" s="471">
        <f>IF(O23="","",SUM(C26:N26))</f>
        <v>3045</v>
      </c>
      <c r="P26" s="270"/>
    </row>
    <row r="27" spans="1:16" ht="14.25">
      <c r="A27" s="22"/>
      <c r="B27" s="460" t="s">
        <v>27</v>
      </c>
      <c r="C27" s="625">
        <v>0</v>
      </c>
      <c r="D27" s="310">
        <v>0</v>
      </c>
      <c r="E27" s="310">
        <v>0</v>
      </c>
      <c r="F27" s="310">
        <v>0</v>
      </c>
      <c r="G27" s="310">
        <v>0</v>
      </c>
      <c r="H27" s="310">
        <v>0</v>
      </c>
      <c r="I27" s="310">
        <v>0</v>
      </c>
      <c r="J27" s="310">
        <v>0</v>
      </c>
      <c r="K27" s="310">
        <v>0</v>
      </c>
      <c r="L27" s="310">
        <v>0</v>
      </c>
      <c r="M27" s="667">
        <v>0</v>
      </c>
      <c r="N27" s="668">
        <v>0</v>
      </c>
      <c r="O27" s="611">
        <f>IF(O26="","",SUM(C27:N27))</f>
        <v>0</v>
      </c>
      <c r="P27" s="270"/>
    </row>
    <row r="28" spans="1:16" s="244" customFormat="1" ht="14.25">
      <c r="A28" s="143"/>
      <c r="B28" s="247" t="s">
        <v>16</v>
      </c>
      <c r="C28" s="283">
        <f>IF(C26="","",C26/C23)</f>
        <v>0.9010989010989011</v>
      </c>
      <c r="D28" s="284">
        <f>IF(D26="","",D26/D23)</f>
        <v>0.9661538461538461</v>
      </c>
      <c r="E28" s="284">
        <f>IF(E26="","",E26/E23)</f>
        <v>0.955719557195572</v>
      </c>
      <c r="F28" s="284">
        <f aca="true" t="shared" si="13" ref="F28:N28">IF(F26="","",F26/F23)</f>
        <v>0.9494949494949495</v>
      </c>
      <c r="G28" s="284">
        <f t="shared" si="13"/>
        <v>0.9491525423728814</v>
      </c>
      <c r="H28" s="284">
        <f t="shared" si="13"/>
        <v>0.9571428571428572</v>
      </c>
      <c r="I28" s="284">
        <f t="shared" si="13"/>
        <v>0.7988668555240793</v>
      </c>
      <c r="J28" s="284">
        <f t="shared" si="13"/>
        <v>0.9372693726937269</v>
      </c>
      <c r="K28" s="284">
        <f t="shared" si="13"/>
        <v>0.4631578947368421</v>
      </c>
      <c r="L28" s="284">
        <f t="shared" si="13"/>
        <v>0.9842105263157894</v>
      </c>
      <c r="M28" s="651">
        <f t="shared" si="13"/>
        <v>0.9612068965517241</v>
      </c>
      <c r="N28" s="658">
        <f t="shared" si="13"/>
        <v>0.92</v>
      </c>
      <c r="O28" s="297">
        <f>IF(O23="","",O26/O23)</f>
        <v>0.8548568220101067</v>
      </c>
      <c r="P28" s="279"/>
    </row>
    <row r="29" spans="1:16" ht="14.25">
      <c r="A29" s="22" t="s">
        <v>29</v>
      </c>
      <c r="B29" s="456" t="s">
        <v>18</v>
      </c>
      <c r="C29" s="280">
        <f aca="true" t="shared" si="14" ref="C29:M30">IF(C23="","",C23-C26)</f>
        <v>27</v>
      </c>
      <c r="D29" s="442">
        <f t="shared" si="14"/>
        <v>11</v>
      </c>
      <c r="E29" s="281">
        <f t="shared" si="14"/>
        <v>12</v>
      </c>
      <c r="F29" s="281">
        <f aca="true" t="shared" si="15" ref="F29:K29">IF(F23="","",F23-F26)</f>
        <v>15</v>
      </c>
      <c r="G29" s="281">
        <f t="shared" si="15"/>
        <v>15</v>
      </c>
      <c r="H29" s="281">
        <f t="shared" si="15"/>
        <v>9</v>
      </c>
      <c r="I29" s="442">
        <f t="shared" si="15"/>
        <v>71</v>
      </c>
      <c r="J29" s="442">
        <f>IF(J23="","",J23-J26)</f>
        <v>17</v>
      </c>
      <c r="K29" s="281">
        <f t="shared" si="15"/>
        <v>306</v>
      </c>
      <c r="L29" s="281">
        <f aca="true" t="shared" si="16" ref="L29:N30">IF(L23="","",L23-L26)</f>
        <v>3</v>
      </c>
      <c r="M29" s="650">
        <f t="shared" si="16"/>
        <v>9</v>
      </c>
      <c r="N29" s="659">
        <f t="shared" si="16"/>
        <v>22</v>
      </c>
      <c r="O29" s="612">
        <f>IF(O23="","",SUM(C29:N29))</f>
        <v>517</v>
      </c>
      <c r="P29" s="270"/>
    </row>
    <row r="30" spans="1:16" ht="14.25">
      <c r="A30" s="22"/>
      <c r="B30" s="458" t="s">
        <v>27</v>
      </c>
      <c r="C30" s="329">
        <f t="shared" si="14"/>
        <v>0</v>
      </c>
      <c r="D30" s="360">
        <f t="shared" si="14"/>
        <v>0</v>
      </c>
      <c r="E30" s="360">
        <f t="shared" si="14"/>
        <v>0</v>
      </c>
      <c r="F30" s="360">
        <f t="shared" si="14"/>
        <v>0</v>
      </c>
      <c r="G30" s="360">
        <f t="shared" si="14"/>
        <v>0</v>
      </c>
      <c r="H30" s="360">
        <f t="shared" si="14"/>
        <v>0</v>
      </c>
      <c r="I30" s="360">
        <f t="shared" si="14"/>
        <v>47</v>
      </c>
      <c r="J30" s="360">
        <f t="shared" si="14"/>
        <v>0</v>
      </c>
      <c r="K30" s="360">
        <f t="shared" si="14"/>
        <v>299</v>
      </c>
      <c r="L30" s="360">
        <f t="shared" si="14"/>
        <v>0</v>
      </c>
      <c r="M30" s="360">
        <f t="shared" si="14"/>
        <v>0</v>
      </c>
      <c r="N30" s="666">
        <f t="shared" si="16"/>
        <v>0</v>
      </c>
      <c r="O30" s="288">
        <f>IF(O29="","",SUM(C30:N30))</f>
        <v>346</v>
      </c>
      <c r="P30" s="270"/>
    </row>
    <row r="31" spans="1:16" s="244" customFormat="1" ht="15" thickBot="1">
      <c r="A31" s="144"/>
      <c r="B31" s="461" t="s">
        <v>30</v>
      </c>
      <c r="C31" s="312">
        <f>IF(C29="","",C29/C23)</f>
        <v>0.0989010989010989</v>
      </c>
      <c r="D31" s="313">
        <f>IF(D29="","",D29/D23)</f>
        <v>0.033846153846153845</v>
      </c>
      <c r="E31" s="313">
        <f>IF(E29="","",E29/E23)</f>
        <v>0.04428044280442804</v>
      </c>
      <c r="F31" s="313">
        <f aca="true" t="shared" si="17" ref="F31:K31">IF(F29="","",F29/F23)</f>
        <v>0.050505050505050504</v>
      </c>
      <c r="G31" s="313">
        <f t="shared" si="17"/>
        <v>0.05084745762711865</v>
      </c>
      <c r="H31" s="370">
        <f t="shared" si="17"/>
        <v>0.04285714285714286</v>
      </c>
      <c r="I31" s="313">
        <f t="shared" si="17"/>
        <v>0.20113314447592068</v>
      </c>
      <c r="J31" s="313">
        <f>IF(J29="","",J29/J23)</f>
        <v>0.06273062730627306</v>
      </c>
      <c r="K31" s="313">
        <f t="shared" si="17"/>
        <v>0.5368421052631579</v>
      </c>
      <c r="L31" s="313">
        <f>IF(L29="","",L29/L23)</f>
        <v>0.015789473684210527</v>
      </c>
      <c r="M31" s="669">
        <f>IF(M29="","",M29/M23)</f>
        <v>0.03879310344827586</v>
      </c>
      <c r="N31" s="670">
        <f>IF(N29="","",N29/N23)</f>
        <v>0.08</v>
      </c>
      <c r="O31" s="613">
        <f>IF(O29="","",O29/O23)</f>
        <v>0.14514317798989332</v>
      </c>
      <c r="P31" s="279"/>
    </row>
    <row r="32" spans="1:16" ht="15" thickTop="1">
      <c r="A32" s="20"/>
      <c r="B32" s="462" t="s">
        <v>20</v>
      </c>
      <c r="C32" s="470">
        <f>IF(C23="","",C5+C11+C17+C23)</f>
        <v>1628</v>
      </c>
      <c r="D32" s="468">
        <f>IF(D23="","",D5+D11+D17+D23)</f>
        <v>1665</v>
      </c>
      <c r="E32" s="468">
        <f>IF(E23="","",E5+E11+E17+E23)</f>
        <v>1703</v>
      </c>
      <c r="F32" s="316">
        <f aca="true" t="shared" si="18" ref="F32:L32">IF(F23="","",F5+F11+F17+F23)</f>
        <v>1801</v>
      </c>
      <c r="G32" s="316">
        <f t="shared" si="18"/>
        <v>1822</v>
      </c>
      <c r="H32" s="316">
        <f t="shared" si="18"/>
        <v>1691</v>
      </c>
      <c r="I32" s="316">
        <f t="shared" si="18"/>
        <v>1980</v>
      </c>
      <c r="J32" s="316">
        <f t="shared" si="18"/>
        <v>1549</v>
      </c>
      <c r="K32" s="316">
        <f t="shared" si="18"/>
        <v>1862</v>
      </c>
      <c r="L32" s="316">
        <f t="shared" si="18"/>
        <v>1367</v>
      </c>
      <c r="M32" s="671">
        <f>IF(M23="","",M5+M11+M17+M23)</f>
        <v>1321</v>
      </c>
      <c r="N32" s="672">
        <f>IF(N23="","",N5+N11+N17+N23)</f>
        <v>1469</v>
      </c>
      <c r="O32" s="614">
        <f>SUM(C32:N32)</f>
        <v>19858</v>
      </c>
      <c r="P32" s="270"/>
    </row>
    <row r="33" spans="1:16" ht="14.25">
      <c r="A33" s="20" t="s">
        <v>31</v>
      </c>
      <c r="B33" s="453" t="s">
        <v>22</v>
      </c>
      <c r="C33" s="286">
        <f>IF(C26="","",C7+C13+C19+C26)</f>
        <v>1268</v>
      </c>
      <c r="D33" s="406">
        <f>IF(D26="","",D7+D13+D19+D26)</f>
        <v>1259</v>
      </c>
      <c r="E33" s="287">
        <f>IF(E26="","",E7+E13+E19+E26)</f>
        <v>1306</v>
      </c>
      <c r="F33" s="287">
        <f aca="true" t="shared" si="19" ref="F33:M33">IF(F26="","",F7+F13+F19+F26)</f>
        <v>1330</v>
      </c>
      <c r="G33" s="287">
        <f t="shared" si="19"/>
        <v>1347</v>
      </c>
      <c r="H33" s="287">
        <f t="shared" si="19"/>
        <v>1246</v>
      </c>
      <c r="I33" s="287">
        <f t="shared" si="19"/>
        <v>1455</v>
      </c>
      <c r="J33" s="287">
        <f t="shared" si="19"/>
        <v>1262</v>
      </c>
      <c r="K33" s="287">
        <f t="shared" si="19"/>
        <v>1252</v>
      </c>
      <c r="L33" s="287">
        <f t="shared" si="19"/>
        <v>996</v>
      </c>
      <c r="M33" s="652">
        <f t="shared" si="19"/>
        <v>1035</v>
      </c>
      <c r="N33" s="673">
        <f>IF(N26="","",N7+N13+N19+N26)</f>
        <v>1119</v>
      </c>
      <c r="O33" s="615">
        <f>SUM(C33:N33)</f>
        <v>14875</v>
      </c>
      <c r="P33" s="177"/>
    </row>
    <row r="34" spans="1:16" s="244" customFormat="1" ht="14.25">
      <c r="A34" s="143"/>
      <c r="B34" s="247" t="s">
        <v>16</v>
      </c>
      <c r="C34" s="283">
        <f aca="true" t="shared" si="20" ref="C34:O34">IF(C33="","",C33/C32)</f>
        <v>0.7788697788697788</v>
      </c>
      <c r="D34" s="467">
        <f t="shared" si="20"/>
        <v>0.7561561561561562</v>
      </c>
      <c r="E34" s="284">
        <f t="shared" si="20"/>
        <v>0.7668819729888432</v>
      </c>
      <c r="F34" s="284">
        <f t="shared" si="20"/>
        <v>0.7384786229872293</v>
      </c>
      <c r="G34" s="284">
        <f t="shared" si="20"/>
        <v>0.7392974753018661</v>
      </c>
      <c r="H34" s="284">
        <f t="shared" si="20"/>
        <v>0.7368421052631579</v>
      </c>
      <c r="I34" s="284">
        <f t="shared" si="20"/>
        <v>0.7348484848484849</v>
      </c>
      <c r="J34" s="284">
        <f t="shared" si="20"/>
        <v>0.8147191736604261</v>
      </c>
      <c r="K34" s="284">
        <f t="shared" si="20"/>
        <v>0.6723952738990333</v>
      </c>
      <c r="L34" s="284">
        <f t="shared" si="20"/>
        <v>0.7286027798098025</v>
      </c>
      <c r="M34" s="651">
        <f t="shared" si="20"/>
        <v>0.7834973504920515</v>
      </c>
      <c r="N34" s="658">
        <f>IF(N33="","",N33/N32)</f>
        <v>0.7617426820966644</v>
      </c>
      <c r="O34" s="297">
        <f t="shared" si="20"/>
        <v>0.7490683855373149</v>
      </c>
      <c r="P34" s="319"/>
    </row>
    <row r="35" spans="1:16" ht="14.25">
      <c r="A35" s="22" t="s">
        <v>13</v>
      </c>
      <c r="B35" s="456" t="s">
        <v>18</v>
      </c>
      <c r="C35" s="280">
        <f>IF(C29="","",C29+C21+C15+C9)</f>
        <v>360</v>
      </c>
      <c r="D35" s="442">
        <f>IF(D29="","",D29+D21+D15+D9)</f>
        <v>406</v>
      </c>
      <c r="E35" s="281">
        <f>IF(E29="","",E29+E21+E15+E9)</f>
        <v>397</v>
      </c>
      <c r="F35" s="281">
        <f aca="true" t="shared" si="21" ref="F35:M35">IF(F29="","",F29+F21+F15+F9)</f>
        <v>471</v>
      </c>
      <c r="G35" s="281">
        <f t="shared" si="21"/>
        <v>475</v>
      </c>
      <c r="H35" s="281">
        <f t="shared" si="21"/>
        <v>445</v>
      </c>
      <c r="I35" s="281">
        <f t="shared" si="21"/>
        <v>525</v>
      </c>
      <c r="J35" s="281">
        <f t="shared" si="21"/>
        <v>287</v>
      </c>
      <c r="K35" s="281">
        <f t="shared" si="21"/>
        <v>610</v>
      </c>
      <c r="L35" s="281">
        <f t="shared" si="21"/>
        <v>371</v>
      </c>
      <c r="M35" s="650">
        <f t="shared" si="21"/>
        <v>286</v>
      </c>
      <c r="N35" s="659">
        <f>IF(N29="","",N29+N21+N15+N9)</f>
        <v>350</v>
      </c>
      <c r="O35" s="616">
        <f>SUM(C35:N35)</f>
        <v>4983</v>
      </c>
      <c r="P35" s="270"/>
    </row>
    <row r="36" spans="1:16" s="244" customFormat="1" ht="15" thickBot="1">
      <c r="A36" s="147"/>
      <c r="B36" s="255" t="s">
        <v>16</v>
      </c>
      <c r="C36" s="321">
        <f aca="true" t="shared" si="22" ref="C36:O36">IF(C35="","",C35/C32)</f>
        <v>0.22113022113022113</v>
      </c>
      <c r="D36" s="469">
        <f t="shared" si="22"/>
        <v>0.24384384384384383</v>
      </c>
      <c r="E36" s="322">
        <f t="shared" si="22"/>
        <v>0.23311802701115678</v>
      </c>
      <c r="F36" s="322">
        <f t="shared" si="22"/>
        <v>0.2615213770127707</v>
      </c>
      <c r="G36" s="322">
        <f t="shared" si="22"/>
        <v>0.26070252469813393</v>
      </c>
      <c r="H36" s="322">
        <f t="shared" si="22"/>
        <v>0.2631578947368421</v>
      </c>
      <c r="I36" s="322">
        <f t="shared" si="22"/>
        <v>0.26515151515151514</v>
      </c>
      <c r="J36" s="322">
        <f t="shared" si="22"/>
        <v>0.1852808263395739</v>
      </c>
      <c r="K36" s="322">
        <f t="shared" si="22"/>
        <v>0.3276047261009667</v>
      </c>
      <c r="L36" s="322">
        <f t="shared" si="22"/>
        <v>0.2713972201901975</v>
      </c>
      <c r="M36" s="674">
        <f t="shared" si="22"/>
        <v>0.21650264950794854</v>
      </c>
      <c r="N36" s="675">
        <f>IF(N35="","",N35/N32)</f>
        <v>0.2382573179033356</v>
      </c>
      <c r="O36" s="617">
        <f t="shared" si="22"/>
        <v>0.2509316144626851</v>
      </c>
      <c r="P36" s="319"/>
    </row>
    <row r="37" spans="1:15" ht="15" thickTop="1">
      <c r="A37" s="12"/>
      <c r="B37" s="270"/>
      <c r="C37" s="270"/>
      <c r="D37" s="270"/>
      <c r="E37" s="270"/>
      <c r="F37" s="270"/>
      <c r="G37" s="270"/>
      <c r="H37" s="270"/>
      <c r="I37" s="270"/>
      <c r="J37" s="270"/>
      <c r="K37" s="270"/>
      <c r="L37" s="270"/>
      <c r="M37" s="270" t="s">
        <v>32</v>
      </c>
      <c r="N37" s="270"/>
      <c r="O37" s="270"/>
    </row>
    <row r="38" spans="1:15" ht="14.25">
      <c r="A38" s="12"/>
      <c r="B38" s="270"/>
      <c r="C38" s="270"/>
      <c r="D38" s="270"/>
      <c r="E38" s="270"/>
      <c r="F38" s="270"/>
      <c r="G38" s="270"/>
      <c r="H38" s="443"/>
      <c r="I38" s="270"/>
      <c r="J38" s="270"/>
      <c r="K38" s="270"/>
      <c r="L38" s="270"/>
      <c r="M38" s="270"/>
      <c r="N38" s="270"/>
      <c r="O38" s="586" t="s">
        <v>161</v>
      </c>
    </row>
    <row r="39" spans="1:15" ht="13.5">
      <c r="A39" s="270"/>
      <c r="B39" s="270"/>
      <c r="C39" s="270"/>
      <c r="D39" s="270"/>
      <c r="E39" s="270"/>
      <c r="F39" s="270"/>
      <c r="G39" s="270"/>
      <c r="H39" s="270"/>
      <c r="I39" s="270"/>
      <c r="J39" s="270"/>
      <c r="K39" s="270"/>
      <c r="L39" s="270"/>
      <c r="M39" s="270"/>
      <c r="N39" s="270"/>
      <c r="O39" s="270"/>
    </row>
    <row r="40" spans="1:16" ht="17.25">
      <c r="A40" s="12"/>
      <c r="B40" s="270"/>
      <c r="C40" s="270"/>
      <c r="D40" s="270"/>
      <c r="E40" s="750" t="s">
        <v>33</v>
      </c>
      <c r="F40" s="750"/>
      <c r="G40" s="750"/>
      <c r="H40" s="750"/>
      <c r="I40" s="750"/>
      <c r="J40" s="750"/>
      <c r="K40" s="750"/>
      <c r="L40" s="472" t="s">
        <v>208</v>
      </c>
      <c r="M40" s="270"/>
      <c r="N40" s="270"/>
      <c r="O40" s="270"/>
      <c r="P40" s="270"/>
    </row>
    <row r="41" spans="1:16" ht="13.5">
      <c r="A41" s="270"/>
      <c r="B41" s="270"/>
      <c r="C41" s="270"/>
      <c r="D41" s="270"/>
      <c r="E41" s="270"/>
      <c r="F41" s="270"/>
      <c r="G41" s="270"/>
      <c r="H41" s="270"/>
      <c r="I41" s="270"/>
      <c r="J41" s="270"/>
      <c r="K41" s="270"/>
      <c r="L41" s="270"/>
      <c r="M41" s="270"/>
      <c r="N41" s="270"/>
      <c r="O41" s="270"/>
      <c r="P41" s="270"/>
    </row>
    <row r="42" spans="1:16" ht="15" thickBot="1">
      <c r="A42" s="12"/>
      <c r="B42" s="270"/>
      <c r="C42" s="270"/>
      <c r="D42" s="270"/>
      <c r="E42" s="270"/>
      <c r="F42" s="270"/>
      <c r="G42" s="270"/>
      <c r="H42" s="270"/>
      <c r="I42" s="270"/>
      <c r="J42" s="270"/>
      <c r="K42" s="270"/>
      <c r="L42" s="270"/>
      <c r="M42" s="270"/>
      <c r="N42" s="270"/>
      <c r="O42" s="270"/>
      <c r="P42" s="708" t="s">
        <v>0</v>
      </c>
    </row>
    <row r="43" spans="1:16" ht="18.75" thickBot="1" thickTop="1">
      <c r="A43" s="23"/>
      <c r="B43" s="16"/>
      <c r="C43" s="153"/>
      <c r="D43" s="154" t="s">
        <v>1</v>
      </c>
      <c r="E43" s="155" t="s">
        <v>2</v>
      </c>
      <c r="F43" s="155" t="s">
        <v>3</v>
      </c>
      <c r="G43" s="155" t="s">
        <v>4</v>
      </c>
      <c r="H43" s="155" t="s">
        <v>5</v>
      </c>
      <c r="I43" s="155" t="s">
        <v>6</v>
      </c>
      <c r="J43" s="155" t="s">
        <v>7</v>
      </c>
      <c r="K43" s="155" t="s">
        <v>8</v>
      </c>
      <c r="L43" s="155" t="s">
        <v>9</v>
      </c>
      <c r="M43" s="155" t="s">
        <v>10</v>
      </c>
      <c r="N43" s="155" t="s">
        <v>11</v>
      </c>
      <c r="O43" s="156" t="s">
        <v>12</v>
      </c>
      <c r="P43" s="157" t="s">
        <v>13</v>
      </c>
    </row>
    <row r="44" spans="1:16" ht="15" thickTop="1">
      <c r="A44" s="18"/>
      <c r="B44" s="324"/>
      <c r="C44" s="372" t="s">
        <v>34</v>
      </c>
      <c r="D44" s="391">
        <f>IF(C5="","",C5)</f>
        <v>780</v>
      </c>
      <c r="E44" s="379">
        <f aca="true" t="shared" si="23" ref="E44:O44">IF(D5="","",D5)</f>
        <v>795</v>
      </c>
      <c r="F44" s="379">
        <f t="shared" si="23"/>
        <v>833</v>
      </c>
      <c r="G44" s="379">
        <f t="shared" si="23"/>
        <v>920</v>
      </c>
      <c r="H44" s="379">
        <f t="shared" si="23"/>
        <v>794</v>
      </c>
      <c r="I44" s="379">
        <f t="shared" si="23"/>
        <v>818</v>
      </c>
      <c r="J44" s="379">
        <f t="shared" si="23"/>
        <v>898</v>
      </c>
      <c r="K44" s="379">
        <f t="shared" si="23"/>
        <v>819</v>
      </c>
      <c r="L44" s="379">
        <f t="shared" si="23"/>
        <v>823</v>
      </c>
      <c r="M44" s="379">
        <f t="shared" si="23"/>
        <v>711</v>
      </c>
      <c r="N44" s="379">
        <f t="shared" si="23"/>
        <v>752</v>
      </c>
      <c r="O44" s="380">
        <f t="shared" si="23"/>
        <v>766</v>
      </c>
      <c r="P44" s="378">
        <f>SUM(D44:O44)</f>
        <v>9709</v>
      </c>
    </row>
    <row r="45" spans="1:16" ht="14.25">
      <c r="A45" s="20"/>
      <c r="B45" s="327" t="s">
        <v>20</v>
      </c>
      <c r="C45" s="328" t="s">
        <v>35</v>
      </c>
      <c r="D45" s="381">
        <f>IF(D44="","",'[1]3 利用関係(H29年度)'!C5)</f>
        <v>711</v>
      </c>
      <c r="E45" s="381">
        <f>IF(E44="","",'[1]3 利用関係(H29年度)'!D5)</f>
        <v>800</v>
      </c>
      <c r="F45" s="381">
        <f>IF(F44="","",'[1]3 利用関係(H29年度)'!E5)</f>
        <v>768</v>
      </c>
      <c r="G45" s="381">
        <f>IF(G44="","",'[1]3 利用関係(H29年度)'!F5)</f>
        <v>894</v>
      </c>
      <c r="H45" s="381">
        <f>IF(H44="","",'[1]3 利用関係(H29年度)'!G5)</f>
        <v>737</v>
      </c>
      <c r="I45" s="381">
        <f>IF(I44="","",'[1]3 利用関係(H29年度)'!H5)</f>
        <v>871</v>
      </c>
      <c r="J45" s="381">
        <f>IF(J44="","",'[1]3 利用関係(H29年度)'!I5)</f>
        <v>817</v>
      </c>
      <c r="K45" s="381">
        <f>IF(K44="","",'[1]3 利用関係(H29年度)'!J5)</f>
        <v>790</v>
      </c>
      <c r="L45" s="381">
        <f>IF(L44="","",'[1]3 利用関係(H29年度)'!K5)</f>
        <v>859</v>
      </c>
      <c r="M45" s="381">
        <f>IF(M44="","",'[1]3 利用関係(H29年度)'!L5)</f>
        <v>676</v>
      </c>
      <c r="N45" s="381">
        <f>IF(N44="","",'[1]3 利用関係(H29年度)'!M5)</f>
        <v>686</v>
      </c>
      <c r="O45" s="382">
        <f>IF(O44="","",'[1]3 利用関係(H29年度)'!N5)</f>
        <v>648</v>
      </c>
      <c r="P45" s="331">
        <f>SUM(D45:O45)</f>
        <v>9257</v>
      </c>
    </row>
    <row r="46" spans="1:16" s="244" customFormat="1" ht="15" thickBot="1">
      <c r="A46" s="143" t="s">
        <v>21</v>
      </c>
      <c r="B46" s="332"/>
      <c r="C46" s="333" t="s">
        <v>36</v>
      </c>
      <c r="D46" s="731">
        <f>IF(D44="","",D44/D45)</f>
        <v>1.0970464135021096</v>
      </c>
      <c r="E46" s="732">
        <f>IF(E44="","",E44/E45)</f>
        <v>0.99375</v>
      </c>
      <c r="F46" s="732">
        <f aca="true" t="shared" si="24" ref="F46:O46">IF(F44="","",F44/F45)</f>
        <v>1.0846354166666667</v>
      </c>
      <c r="G46" s="732">
        <f t="shared" si="24"/>
        <v>1.029082774049217</v>
      </c>
      <c r="H46" s="732">
        <f t="shared" si="24"/>
        <v>1.0773405698778833</v>
      </c>
      <c r="I46" s="732">
        <f t="shared" si="24"/>
        <v>0.939150401836969</v>
      </c>
      <c r="J46" s="732">
        <f t="shared" si="24"/>
        <v>1.0991432068543452</v>
      </c>
      <c r="K46" s="732">
        <f t="shared" si="24"/>
        <v>1.0367088607594936</v>
      </c>
      <c r="L46" s="732">
        <f t="shared" si="24"/>
        <v>0.9580908032596042</v>
      </c>
      <c r="M46" s="732">
        <f t="shared" si="24"/>
        <v>1.051775147928994</v>
      </c>
      <c r="N46" s="732">
        <f t="shared" si="24"/>
        <v>1.096209912536443</v>
      </c>
      <c r="O46" s="733">
        <f t="shared" si="24"/>
        <v>1.1820987654320987</v>
      </c>
      <c r="P46" s="384">
        <f>P44/P45</f>
        <v>1.0488279140110186</v>
      </c>
    </row>
    <row r="47" spans="1:16" ht="15" thickTop="1">
      <c r="A47" s="20"/>
      <c r="B47" s="334"/>
      <c r="C47" s="335" t="s">
        <v>34</v>
      </c>
      <c r="D47" s="728">
        <f>IF(C7="","",C7)</f>
        <v>685</v>
      </c>
      <c r="E47" s="729">
        <f aca="true" t="shared" si="25" ref="E47:O47">IF(D7="","",D7)</f>
        <v>710</v>
      </c>
      <c r="F47" s="729">
        <f t="shared" si="25"/>
        <v>727</v>
      </c>
      <c r="G47" s="729">
        <f t="shared" si="25"/>
        <v>799</v>
      </c>
      <c r="H47" s="729">
        <f t="shared" si="25"/>
        <v>705</v>
      </c>
      <c r="I47" s="729">
        <f t="shared" si="25"/>
        <v>721</v>
      </c>
      <c r="J47" s="729">
        <f t="shared" si="25"/>
        <v>798</v>
      </c>
      <c r="K47" s="729">
        <f t="shared" si="25"/>
        <v>718</v>
      </c>
      <c r="L47" s="729">
        <f t="shared" si="25"/>
        <v>716</v>
      </c>
      <c r="M47" s="729">
        <f>IF(L7="","",L7)</f>
        <v>627</v>
      </c>
      <c r="N47" s="729">
        <f t="shared" si="25"/>
        <v>666</v>
      </c>
      <c r="O47" s="730">
        <f t="shared" si="25"/>
        <v>697</v>
      </c>
      <c r="P47" s="378">
        <f>SUM(D47:O47)</f>
        <v>8569</v>
      </c>
    </row>
    <row r="48" spans="1:16" ht="14.25">
      <c r="A48" s="20"/>
      <c r="B48" s="327" t="s">
        <v>22</v>
      </c>
      <c r="C48" s="328" t="s">
        <v>35</v>
      </c>
      <c r="D48" s="714">
        <f>IF(D47="","",'[1]3 利用関係(H29年度)'!C7)</f>
        <v>628</v>
      </c>
      <c r="E48" s="381">
        <f>IF(E47="","",'[1]3 利用関係(H29年度)'!D7)</f>
        <v>692</v>
      </c>
      <c r="F48" s="381">
        <f>IF(F47="","",'[1]3 利用関係(H29年度)'!E7)</f>
        <v>648</v>
      </c>
      <c r="G48" s="381">
        <f>IF(G47="","",'[1]3 利用関係(H29年度)'!F7)</f>
        <v>775</v>
      </c>
      <c r="H48" s="381">
        <f>IF(H47="","",'[1]3 利用関係(H29年度)'!G7)</f>
        <v>651</v>
      </c>
      <c r="I48" s="381">
        <f>IF(I47="","",'[1]3 利用関係(H29年度)'!H7)</f>
        <v>761</v>
      </c>
      <c r="J48" s="381">
        <f>IF(J47="","",'[1]3 利用関係(H29年度)'!I7)</f>
        <v>713</v>
      </c>
      <c r="K48" s="381">
        <f>IF(K47="","",'[1]3 利用関係(H29年度)'!J7)</f>
        <v>690</v>
      </c>
      <c r="L48" s="381">
        <f>IF(L47="","",'[1]3 利用関係(H29年度)'!K7)</f>
        <v>758</v>
      </c>
      <c r="M48" s="381">
        <f>IF(M47="","",'[1]3 利用関係(H29年度)'!L7)</f>
        <v>584</v>
      </c>
      <c r="N48" s="381">
        <f>IF(N47="","",'[1]3 利用関係(H29年度)'!M7)</f>
        <v>605</v>
      </c>
      <c r="O48" s="388">
        <f>IF(O47="","",'[1]3 利用関係(H29年度)'!N7)</f>
        <v>581</v>
      </c>
      <c r="P48" s="302">
        <f>SUM(D48:O48)</f>
        <v>8086</v>
      </c>
    </row>
    <row r="49" spans="1:16" ht="14.25">
      <c r="A49" s="19"/>
      <c r="B49" s="337"/>
      <c r="C49" s="338" t="s">
        <v>36</v>
      </c>
      <c r="D49" s="277">
        <f>IF(D47="","",D47/D48)</f>
        <v>1.0907643312101911</v>
      </c>
      <c r="E49" s="277">
        <f>IF(E47="","",E47/E48)</f>
        <v>1.0260115606936415</v>
      </c>
      <c r="F49" s="277">
        <f aca="true" t="shared" si="26" ref="F49:O49">IF(F47="","",F47/F48)</f>
        <v>1.1219135802469136</v>
      </c>
      <c r="G49" s="277">
        <f t="shared" si="26"/>
        <v>1.030967741935484</v>
      </c>
      <c r="H49" s="277">
        <f t="shared" si="26"/>
        <v>1.0829493087557605</v>
      </c>
      <c r="I49" s="277">
        <f t="shared" si="26"/>
        <v>0.9474375821287779</v>
      </c>
      <c r="J49" s="277">
        <f t="shared" si="26"/>
        <v>1.1192145862552594</v>
      </c>
      <c r="K49" s="277">
        <f t="shared" si="26"/>
        <v>1.0405797101449274</v>
      </c>
      <c r="L49" s="277">
        <f t="shared" si="26"/>
        <v>0.9445910290237467</v>
      </c>
      <c r="M49" s="277">
        <f t="shared" si="26"/>
        <v>1.0736301369863013</v>
      </c>
      <c r="N49" s="277">
        <f t="shared" si="26"/>
        <v>1.1008264462809918</v>
      </c>
      <c r="O49" s="303">
        <f t="shared" si="26"/>
        <v>1.1996557659208262</v>
      </c>
      <c r="P49" s="250">
        <f>P47/P48</f>
        <v>1.0597328716299776</v>
      </c>
    </row>
    <row r="50" spans="1:16" ht="14.25">
      <c r="A50" s="20" t="s">
        <v>23</v>
      </c>
      <c r="B50" s="334"/>
      <c r="C50" s="339" t="s">
        <v>34</v>
      </c>
      <c r="D50" s="377">
        <f>IF(D44="","",D44-D47)</f>
        <v>95</v>
      </c>
      <c r="E50" s="281">
        <f>IF(E44="","",E44-E47)</f>
        <v>85</v>
      </c>
      <c r="F50" s="281">
        <f aca="true" t="shared" si="27" ref="F50:O50">IF(F44="","",F44-F47)</f>
        <v>106</v>
      </c>
      <c r="G50" s="281">
        <f t="shared" si="27"/>
        <v>121</v>
      </c>
      <c r="H50" s="281">
        <f t="shared" si="27"/>
        <v>89</v>
      </c>
      <c r="I50" s="281">
        <f t="shared" si="27"/>
        <v>97</v>
      </c>
      <c r="J50" s="281">
        <f t="shared" si="27"/>
        <v>100</v>
      </c>
      <c r="K50" s="281">
        <f t="shared" si="27"/>
        <v>101</v>
      </c>
      <c r="L50" s="281">
        <f t="shared" si="27"/>
        <v>107</v>
      </c>
      <c r="M50" s="281">
        <f t="shared" si="27"/>
        <v>84</v>
      </c>
      <c r="N50" s="281">
        <f t="shared" si="27"/>
        <v>86</v>
      </c>
      <c r="O50" s="311">
        <f t="shared" si="27"/>
        <v>69</v>
      </c>
      <c r="P50" s="309">
        <f>SUM(D50:O50)</f>
        <v>1140</v>
      </c>
    </row>
    <row r="51" spans="1:16" ht="14.25">
      <c r="A51" s="20"/>
      <c r="B51" s="327" t="s">
        <v>18</v>
      </c>
      <c r="C51" s="340" t="s">
        <v>35</v>
      </c>
      <c r="D51" s="389">
        <f>IF(D45="","",D45-D48)</f>
        <v>83</v>
      </c>
      <c r="E51" s="330">
        <f>IF(E45="","",E45-E48)</f>
        <v>108</v>
      </c>
      <c r="F51" s="330">
        <f aca="true" t="shared" si="28" ref="F51:O51">IF(F45="","",F45-F48)</f>
        <v>120</v>
      </c>
      <c r="G51" s="330">
        <f t="shared" si="28"/>
        <v>119</v>
      </c>
      <c r="H51" s="330">
        <f t="shared" si="28"/>
        <v>86</v>
      </c>
      <c r="I51" s="330">
        <f t="shared" si="28"/>
        <v>110</v>
      </c>
      <c r="J51" s="330">
        <f t="shared" si="28"/>
        <v>104</v>
      </c>
      <c r="K51" s="330">
        <f t="shared" si="28"/>
        <v>100</v>
      </c>
      <c r="L51" s="330">
        <f t="shared" si="28"/>
        <v>101</v>
      </c>
      <c r="M51" s="330">
        <f t="shared" si="28"/>
        <v>92</v>
      </c>
      <c r="N51" s="330">
        <f t="shared" si="28"/>
        <v>81</v>
      </c>
      <c r="O51" s="341">
        <f t="shared" si="28"/>
        <v>67</v>
      </c>
      <c r="P51" s="342">
        <f>SUM(D51:O51)</f>
        <v>1171</v>
      </c>
    </row>
    <row r="52" spans="1:16" s="244" customFormat="1" ht="15" thickBot="1">
      <c r="A52" s="144"/>
      <c r="B52" s="343"/>
      <c r="C52" s="344" t="s">
        <v>36</v>
      </c>
      <c r="D52" s="390">
        <f>IF(D50="","",D50/D51)</f>
        <v>1.144578313253012</v>
      </c>
      <c r="E52" s="298">
        <f>IF(E50="","",E50/E51)</f>
        <v>0.7870370370370371</v>
      </c>
      <c r="F52" s="298">
        <f aca="true" t="shared" si="29" ref="F52:O52">IF(F50="","",F50/F51)</f>
        <v>0.8833333333333333</v>
      </c>
      <c r="G52" s="298">
        <f t="shared" si="29"/>
        <v>1.0168067226890756</v>
      </c>
      <c r="H52" s="298">
        <f t="shared" si="29"/>
        <v>1.0348837209302326</v>
      </c>
      <c r="I52" s="298">
        <f t="shared" si="29"/>
        <v>0.8818181818181818</v>
      </c>
      <c r="J52" s="298">
        <f t="shared" si="29"/>
        <v>0.9615384615384616</v>
      </c>
      <c r="K52" s="298">
        <f t="shared" si="29"/>
        <v>1.01</v>
      </c>
      <c r="L52" s="298">
        <f t="shared" si="29"/>
        <v>1.0594059405940595</v>
      </c>
      <c r="M52" s="298">
        <f t="shared" si="29"/>
        <v>0.9130434782608695</v>
      </c>
      <c r="N52" s="298">
        <f t="shared" si="29"/>
        <v>1.0617283950617284</v>
      </c>
      <c r="O52" s="307">
        <f t="shared" si="29"/>
        <v>1.0298507462686568</v>
      </c>
      <c r="P52" s="315">
        <f>P50/P51</f>
        <v>0.9735269000853971</v>
      </c>
    </row>
    <row r="53" spans="1:16" ht="15" thickTop="1">
      <c r="A53" s="20"/>
      <c r="B53" s="327"/>
      <c r="C53" s="325" t="s">
        <v>34</v>
      </c>
      <c r="D53" s="391">
        <f aca="true" t="shared" si="30" ref="D53:O53">IF(C11="","",C11)</f>
        <v>573</v>
      </c>
      <c r="E53" s="392">
        <f t="shared" si="30"/>
        <v>532</v>
      </c>
      <c r="F53" s="392">
        <f t="shared" si="30"/>
        <v>596</v>
      </c>
      <c r="G53" s="392">
        <f t="shared" si="30"/>
        <v>580</v>
      </c>
      <c r="H53" s="392">
        <f t="shared" si="30"/>
        <v>733</v>
      </c>
      <c r="I53" s="392">
        <f t="shared" si="30"/>
        <v>660</v>
      </c>
      <c r="J53" s="392">
        <f t="shared" si="30"/>
        <v>727</v>
      </c>
      <c r="K53" s="392">
        <f t="shared" si="30"/>
        <v>451</v>
      </c>
      <c r="L53" s="392">
        <f t="shared" si="30"/>
        <v>468</v>
      </c>
      <c r="M53" s="392">
        <f t="shared" si="30"/>
        <v>447</v>
      </c>
      <c r="N53" s="392">
        <f t="shared" si="30"/>
        <v>334</v>
      </c>
      <c r="O53" s="393">
        <f t="shared" si="30"/>
        <v>409</v>
      </c>
      <c r="P53" s="345">
        <f>SUM(D53:O53)</f>
        <v>6510</v>
      </c>
    </row>
    <row r="54" spans="1:16" ht="14.25">
      <c r="A54" s="20"/>
      <c r="B54" s="327" t="s">
        <v>20</v>
      </c>
      <c r="C54" s="328" t="s">
        <v>35</v>
      </c>
      <c r="D54" s="715">
        <f>IF(D53="","",'[1]3 利用関係(H29年度)'!C11)</f>
        <v>606</v>
      </c>
      <c r="E54" s="716">
        <f>IF(E53="","",'[1]3 利用関係(H29年度)'!D11)</f>
        <v>816</v>
      </c>
      <c r="F54" s="716">
        <f>IF(F53="","",'[1]3 利用関係(H29年度)'!E11)</f>
        <v>525</v>
      </c>
      <c r="G54" s="716">
        <f>IF(G53="","",'[1]3 利用関係(H29年度)'!F11)</f>
        <v>776</v>
      </c>
      <c r="H54" s="716">
        <f>IF(H53="","",'[1]3 利用関係(H29年度)'!G11)</f>
        <v>695</v>
      </c>
      <c r="I54" s="716">
        <f>IF(I53="","",'[1]3 利用関係(H29年度)'!H11)</f>
        <v>823</v>
      </c>
      <c r="J54" s="716">
        <f>IF(J53="","",'[1]3 利用関係(H29年度)'!I11)</f>
        <v>774</v>
      </c>
      <c r="K54" s="716">
        <f>IF(K53="","",'[1]3 利用関係(H29年度)'!J11)</f>
        <v>715</v>
      </c>
      <c r="L54" s="716">
        <f>IF(L53="","",'[1]3 利用関係(H29年度)'!K11)</f>
        <v>721</v>
      </c>
      <c r="M54" s="716">
        <f>IF(M53="","",'[1]3 利用関係(H29年度)'!L11)</f>
        <v>470</v>
      </c>
      <c r="N54" s="716">
        <f>IF(N53="","",'[1]3 利用関係(H29年度)'!M11)</f>
        <v>517</v>
      </c>
      <c r="O54" s="388">
        <f>IF(O53="","",'[1]3 利用関係(H29年度)'!N11)</f>
        <v>364</v>
      </c>
      <c r="P54" s="318">
        <f>SUM(D54:O54)</f>
        <v>7802</v>
      </c>
    </row>
    <row r="55" spans="1:16" s="244" customFormat="1" ht="14.25">
      <c r="A55" s="143" t="s">
        <v>24</v>
      </c>
      <c r="B55" s="332"/>
      <c r="C55" s="333" t="s">
        <v>36</v>
      </c>
      <c r="D55" s="394">
        <f>IF(D53="","",D53/D54)</f>
        <v>0.9455445544554455</v>
      </c>
      <c r="E55" s="305">
        <f aca="true" t="shared" si="31" ref="E55:O55">IF(E53="","",E53/E54)</f>
        <v>0.6519607843137255</v>
      </c>
      <c r="F55" s="305">
        <f t="shared" si="31"/>
        <v>1.1352380952380952</v>
      </c>
      <c r="G55" s="305">
        <f t="shared" si="31"/>
        <v>0.7474226804123711</v>
      </c>
      <c r="H55" s="305">
        <f t="shared" si="31"/>
        <v>1.0546762589928058</v>
      </c>
      <c r="I55" s="305">
        <f t="shared" si="31"/>
        <v>0.8019441069258809</v>
      </c>
      <c r="J55" s="305">
        <f t="shared" si="31"/>
        <v>0.9392764857881137</v>
      </c>
      <c r="K55" s="305">
        <f t="shared" si="31"/>
        <v>0.6307692307692307</v>
      </c>
      <c r="L55" s="305">
        <f t="shared" si="31"/>
        <v>0.6490984743411928</v>
      </c>
      <c r="M55" s="305">
        <f t="shared" si="31"/>
        <v>0.951063829787234</v>
      </c>
      <c r="N55" s="305">
        <f t="shared" si="31"/>
        <v>0.6460348162475822</v>
      </c>
      <c r="O55" s="308">
        <f t="shared" si="31"/>
        <v>1.1236263736263736</v>
      </c>
      <c r="P55" s="248">
        <f>P53/P54</f>
        <v>0.8344014355293514</v>
      </c>
    </row>
    <row r="56" spans="1:16" ht="14.25">
      <c r="A56" s="20"/>
      <c r="B56" s="334"/>
      <c r="C56" s="335" t="s">
        <v>34</v>
      </c>
      <c r="D56" s="385">
        <f aca="true" t="shared" si="32" ref="D56:O56">IF(C13="","",C13)</f>
        <v>335</v>
      </c>
      <c r="E56" s="386">
        <f t="shared" si="32"/>
        <v>222</v>
      </c>
      <c r="F56" s="386">
        <f t="shared" si="32"/>
        <v>317</v>
      </c>
      <c r="G56" s="386">
        <f t="shared" si="32"/>
        <v>245</v>
      </c>
      <c r="H56" s="386">
        <f t="shared" si="32"/>
        <v>362</v>
      </c>
      <c r="I56" s="386">
        <f t="shared" si="32"/>
        <v>322</v>
      </c>
      <c r="J56" s="386">
        <f t="shared" si="32"/>
        <v>373</v>
      </c>
      <c r="K56" s="386">
        <f t="shared" si="32"/>
        <v>283</v>
      </c>
      <c r="L56" s="386">
        <f t="shared" si="32"/>
        <v>271</v>
      </c>
      <c r="M56" s="386">
        <f t="shared" si="32"/>
        <v>164</v>
      </c>
      <c r="N56" s="386">
        <f t="shared" si="32"/>
        <v>143</v>
      </c>
      <c r="O56" s="387">
        <f t="shared" si="32"/>
        <v>162</v>
      </c>
      <c r="P56" s="378">
        <f>SUM(D56:O56)</f>
        <v>3199</v>
      </c>
    </row>
    <row r="57" spans="1:16" ht="14.25">
      <c r="A57" s="20"/>
      <c r="B57" s="327" t="s">
        <v>22</v>
      </c>
      <c r="C57" s="328" t="s">
        <v>35</v>
      </c>
      <c r="D57" s="714">
        <f>IF(D56="","",'[1]3 利用関係(H29年度)'!C13)</f>
        <v>305</v>
      </c>
      <c r="E57" s="381">
        <f>IF(E56="","",'[1]3 利用関係(H29年度)'!D13)</f>
        <v>421</v>
      </c>
      <c r="F57" s="381">
        <f>IF(F56="","",'[1]3 利用関係(H29年度)'!E13)</f>
        <v>254</v>
      </c>
      <c r="G57" s="381">
        <f>IF(G56="","",'[1]3 利用関係(H29年度)'!F13)</f>
        <v>302</v>
      </c>
      <c r="H57" s="381">
        <f>IF(H56="","",'[1]3 利用関係(H29年度)'!G13)</f>
        <v>184</v>
      </c>
      <c r="I57" s="381">
        <f>IF(I56="","",'[1]3 利用関係(H29年度)'!H13)</f>
        <v>418</v>
      </c>
      <c r="J57" s="381">
        <f>IF(J56="","",'[1]3 利用関係(H29年度)'!I13)</f>
        <v>355</v>
      </c>
      <c r="K57" s="381">
        <f>IF(K56="","",'[1]3 利用関係(H29年度)'!J13)</f>
        <v>309</v>
      </c>
      <c r="L57" s="381">
        <f>IF(L56="","",'[1]3 利用関係(H29年度)'!K13)</f>
        <v>263</v>
      </c>
      <c r="M57" s="381">
        <f>IF(M56="","",'[1]3 利用関係(H29年度)'!L13)</f>
        <v>253</v>
      </c>
      <c r="N57" s="381">
        <f>IF(N56="","",'[1]3 利用関係(H29年度)'!M13)</f>
        <v>275</v>
      </c>
      <c r="O57" s="382">
        <f>IF(O56="","",'[1]3 利用関係(H29年度)'!N13)</f>
        <v>197</v>
      </c>
      <c r="P57" s="320">
        <f>SUM(D57:O57)</f>
        <v>3536</v>
      </c>
    </row>
    <row r="58" spans="1:16" s="244" customFormat="1" ht="14.25">
      <c r="A58" s="143"/>
      <c r="B58" s="332"/>
      <c r="C58" s="333" t="s">
        <v>36</v>
      </c>
      <c r="D58" s="394">
        <f>IF(D56="","",D56/D57)</f>
        <v>1.098360655737705</v>
      </c>
      <c r="E58" s="305">
        <f aca="true" t="shared" si="33" ref="E58:O58">IF(E56="","",E56/E57)</f>
        <v>0.5273159144893111</v>
      </c>
      <c r="F58" s="305">
        <f t="shared" si="33"/>
        <v>1.2480314960629921</v>
      </c>
      <c r="G58" s="305">
        <f t="shared" si="33"/>
        <v>0.8112582781456954</v>
      </c>
      <c r="H58" s="305">
        <f t="shared" si="33"/>
        <v>1.9673913043478262</v>
      </c>
      <c r="I58" s="305">
        <f t="shared" si="33"/>
        <v>0.7703349282296651</v>
      </c>
      <c r="J58" s="305">
        <f t="shared" si="33"/>
        <v>1.0507042253521126</v>
      </c>
      <c r="K58" s="305">
        <f t="shared" si="33"/>
        <v>0.9158576051779935</v>
      </c>
      <c r="L58" s="305">
        <f t="shared" si="33"/>
        <v>1.0304182509505704</v>
      </c>
      <c r="M58" s="305">
        <f t="shared" si="33"/>
        <v>0.6482213438735178</v>
      </c>
      <c r="N58" s="305">
        <f t="shared" si="33"/>
        <v>0.52</v>
      </c>
      <c r="O58" s="308">
        <f t="shared" si="33"/>
        <v>0.8223350253807107</v>
      </c>
      <c r="P58" s="250">
        <f>P56/P57</f>
        <v>0.9046945701357466</v>
      </c>
    </row>
    <row r="59" spans="1:16" ht="14.25">
      <c r="A59" s="20" t="s">
        <v>23</v>
      </c>
      <c r="B59" s="334"/>
      <c r="C59" s="335" t="s">
        <v>34</v>
      </c>
      <c r="D59" s="395">
        <f>IF(D53="","",D53-D56)</f>
        <v>238</v>
      </c>
      <c r="E59" s="281">
        <f aca="true" t="shared" si="34" ref="E59:O59">IF(E53="","",E53-E56)</f>
        <v>310</v>
      </c>
      <c r="F59" s="281">
        <f t="shared" si="34"/>
        <v>279</v>
      </c>
      <c r="G59" s="281">
        <f t="shared" si="34"/>
        <v>335</v>
      </c>
      <c r="H59" s="281">
        <f t="shared" si="34"/>
        <v>371</v>
      </c>
      <c r="I59" s="281">
        <f t="shared" si="34"/>
        <v>338</v>
      </c>
      <c r="J59" s="281">
        <f t="shared" si="34"/>
        <v>354</v>
      </c>
      <c r="K59" s="281">
        <f t="shared" si="34"/>
        <v>168</v>
      </c>
      <c r="L59" s="281">
        <f t="shared" si="34"/>
        <v>197</v>
      </c>
      <c r="M59" s="281">
        <f t="shared" si="34"/>
        <v>283</v>
      </c>
      <c r="N59" s="281">
        <f t="shared" si="34"/>
        <v>191</v>
      </c>
      <c r="O59" s="311">
        <f t="shared" si="34"/>
        <v>247</v>
      </c>
      <c r="P59" s="346">
        <f>SUM(D59:O59)</f>
        <v>3311</v>
      </c>
    </row>
    <row r="60" spans="1:16" ht="14.25">
      <c r="A60" s="20"/>
      <c r="B60" s="327" t="s">
        <v>18</v>
      </c>
      <c r="C60" s="328" t="s">
        <v>35</v>
      </c>
      <c r="D60" s="396">
        <f>IF(D59="","",D54-D57)</f>
        <v>301</v>
      </c>
      <c r="E60" s="330">
        <f aca="true" t="shared" si="35" ref="E60:O60">IF(E59="","",E54-E57)</f>
        <v>395</v>
      </c>
      <c r="F60" s="330">
        <f t="shared" si="35"/>
        <v>271</v>
      </c>
      <c r="G60" s="330">
        <f t="shared" si="35"/>
        <v>474</v>
      </c>
      <c r="H60" s="330">
        <f t="shared" si="35"/>
        <v>511</v>
      </c>
      <c r="I60" s="330">
        <f t="shared" si="35"/>
        <v>405</v>
      </c>
      <c r="J60" s="330">
        <f t="shared" si="35"/>
        <v>419</v>
      </c>
      <c r="K60" s="330">
        <f t="shared" si="35"/>
        <v>406</v>
      </c>
      <c r="L60" s="330">
        <f t="shared" si="35"/>
        <v>458</v>
      </c>
      <c r="M60" s="330">
        <f t="shared" si="35"/>
        <v>217</v>
      </c>
      <c r="N60" s="330">
        <f t="shared" si="35"/>
        <v>242</v>
      </c>
      <c r="O60" s="341">
        <f t="shared" si="35"/>
        <v>167</v>
      </c>
      <c r="P60" s="347">
        <f>SUM(D60:O60)</f>
        <v>4266</v>
      </c>
    </row>
    <row r="61" spans="1:16" s="244" customFormat="1" ht="15" thickBot="1">
      <c r="A61" s="144"/>
      <c r="B61" s="343"/>
      <c r="C61" s="348" t="s">
        <v>36</v>
      </c>
      <c r="D61" s="397">
        <f>IF(D59="","",D59/D60)</f>
        <v>0.7906976744186046</v>
      </c>
      <c r="E61" s="313">
        <f aca="true" t="shared" si="36" ref="E61:O61">IF(E59="","",E59/E60)</f>
        <v>0.7848101265822784</v>
      </c>
      <c r="F61" s="313">
        <f t="shared" si="36"/>
        <v>1.029520295202952</v>
      </c>
      <c r="G61" s="313">
        <f t="shared" si="36"/>
        <v>0.7067510548523207</v>
      </c>
      <c r="H61" s="313">
        <f t="shared" si="36"/>
        <v>0.726027397260274</v>
      </c>
      <c r="I61" s="313">
        <f t="shared" si="36"/>
        <v>0.8345679012345679</v>
      </c>
      <c r="J61" s="313">
        <f t="shared" si="36"/>
        <v>0.8448687350835322</v>
      </c>
      <c r="K61" s="313">
        <f t="shared" si="36"/>
        <v>0.41379310344827586</v>
      </c>
      <c r="L61" s="313">
        <f t="shared" si="36"/>
        <v>0.43013100436681223</v>
      </c>
      <c r="M61" s="313">
        <f t="shared" si="36"/>
        <v>1.304147465437788</v>
      </c>
      <c r="N61" s="313">
        <f t="shared" si="36"/>
        <v>0.7892561983471075</v>
      </c>
      <c r="O61" s="314">
        <f t="shared" si="36"/>
        <v>1.4790419161676647</v>
      </c>
      <c r="P61" s="315">
        <f>P59/P60</f>
        <v>0.7761368963900609</v>
      </c>
    </row>
    <row r="62" spans="1:16" ht="15" thickTop="1">
      <c r="A62" s="22"/>
      <c r="B62" s="349"/>
      <c r="C62" s="350" t="s">
        <v>34</v>
      </c>
      <c r="D62" s="398">
        <f aca="true" t="shared" si="37" ref="D62:O62">IF(C17="","",C17)</f>
        <v>2</v>
      </c>
      <c r="E62" s="399">
        <f t="shared" si="37"/>
        <v>13</v>
      </c>
      <c r="F62" s="399">
        <f t="shared" si="37"/>
        <v>3</v>
      </c>
      <c r="G62" s="399">
        <f t="shared" si="37"/>
        <v>4</v>
      </c>
      <c r="H62" s="399">
        <f t="shared" si="37"/>
        <v>0</v>
      </c>
      <c r="I62" s="399">
        <f t="shared" si="37"/>
        <v>3</v>
      </c>
      <c r="J62" s="399">
        <f t="shared" si="37"/>
        <v>2</v>
      </c>
      <c r="K62" s="399">
        <f t="shared" si="37"/>
        <v>8</v>
      </c>
      <c r="L62" s="399">
        <f t="shared" si="37"/>
        <v>1</v>
      </c>
      <c r="M62" s="399">
        <f t="shared" si="37"/>
        <v>19</v>
      </c>
      <c r="N62" s="399">
        <f t="shared" si="37"/>
        <v>3</v>
      </c>
      <c r="O62" s="400">
        <f t="shared" si="37"/>
        <v>19</v>
      </c>
      <c r="P62" s="345">
        <f>SUM(D62:O62)</f>
        <v>77</v>
      </c>
    </row>
    <row r="63" spans="1:16" ht="14.25">
      <c r="A63" s="22"/>
      <c r="B63" s="349" t="s">
        <v>20</v>
      </c>
      <c r="C63" s="351" t="s">
        <v>35</v>
      </c>
      <c r="D63" s="717">
        <f>IF(D62="","",'[1]3 利用関係(H29年度)'!C17)</f>
        <v>4</v>
      </c>
      <c r="E63" s="401">
        <f>IF(E62="","",'[1]3 利用関係(H29年度)'!D17)</f>
        <v>5</v>
      </c>
      <c r="F63" s="401">
        <f>IF(F62="","",'[1]3 利用関係(H29年度)'!E17)</f>
        <v>6</v>
      </c>
      <c r="G63" s="401">
        <f>IF(G62="","",'[1]3 利用関係(H29年度)'!F17)</f>
        <v>42</v>
      </c>
      <c r="H63" s="401">
        <f>IF(H62="","",'[1]3 利用関係(H29年度)'!G17)</f>
        <v>1</v>
      </c>
      <c r="I63" s="401">
        <f>IF(I62="","",'[1]3 利用関係(H29年度)'!H17)</f>
        <v>3</v>
      </c>
      <c r="J63" s="401">
        <f>IF(J62="","",'[1]3 利用関係(H29年度)'!I17)</f>
        <v>2</v>
      </c>
      <c r="K63" s="401">
        <f>IF(K62="","",'[1]3 利用関係(H29年度)'!J17)</f>
        <v>8</v>
      </c>
      <c r="L63" s="401">
        <f>IF(L62="","",'[1]3 利用関係(H29年度)'!K17)</f>
        <v>42</v>
      </c>
      <c r="M63" s="401">
        <f>IF(M62="","",'[1]3 利用関係(H29年度)'!L17)</f>
        <v>1</v>
      </c>
      <c r="N63" s="401">
        <f>IF(N62="","",'[1]3 利用関係(H29年度)'!M17)</f>
        <v>2</v>
      </c>
      <c r="O63" s="402">
        <f>IF(O62="","",'[1]3 利用関係(H29年度)'!N17)</f>
        <v>5</v>
      </c>
      <c r="P63" s="318">
        <f>SUM(D63:O63)</f>
        <v>121</v>
      </c>
    </row>
    <row r="64" spans="1:16" s="244" customFormat="1" ht="14.25">
      <c r="A64" s="145" t="s">
        <v>25</v>
      </c>
      <c r="B64" s="352"/>
      <c r="C64" s="353" t="s">
        <v>36</v>
      </c>
      <c r="D64" s="403">
        <f>IF(D62="","",D62/D63)</f>
        <v>0.5</v>
      </c>
      <c r="E64" s="305">
        <f>IF(E62="","",E62/E63)</f>
        <v>2.6</v>
      </c>
      <c r="F64" s="305">
        <f>IF(F62="","",F62/F63)</f>
        <v>0.5</v>
      </c>
      <c r="G64" s="305">
        <f aca="true" t="shared" si="38" ref="G64:O64">IF(G62="","",G62/G63)</f>
        <v>0.09523809523809523</v>
      </c>
      <c r="H64" s="407">
        <f>IF(H63=0,"",IF(H62="","",H62/H63))</f>
        <v>0</v>
      </c>
      <c r="I64" s="305">
        <f t="shared" si="38"/>
        <v>1</v>
      </c>
      <c r="J64" s="305">
        <f t="shared" si="38"/>
        <v>1</v>
      </c>
      <c r="K64" s="305">
        <f t="shared" si="38"/>
        <v>1</v>
      </c>
      <c r="L64" s="305">
        <f t="shared" si="38"/>
        <v>0.023809523809523808</v>
      </c>
      <c r="M64" s="305">
        <f t="shared" si="38"/>
        <v>19</v>
      </c>
      <c r="N64" s="305">
        <f t="shared" si="38"/>
        <v>1.5</v>
      </c>
      <c r="O64" s="308">
        <f t="shared" si="38"/>
        <v>3.8</v>
      </c>
      <c r="P64" s="354">
        <f>P62/P63</f>
        <v>0.6363636363636364</v>
      </c>
    </row>
    <row r="65" spans="1:16" ht="14.25">
      <c r="A65" s="22"/>
      <c r="B65" s="355"/>
      <c r="C65" s="356" t="s">
        <v>34</v>
      </c>
      <c r="D65" s="404">
        <f aca="true" t="shared" si="39" ref="D65:O65">IF(C19="","",C19)</f>
        <v>2</v>
      </c>
      <c r="E65" s="373">
        <f t="shared" si="39"/>
        <v>13</v>
      </c>
      <c r="F65" s="373">
        <f t="shared" si="39"/>
        <v>3</v>
      </c>
      <c r="G65" s="373">
        <f t="shared" si="39"/>
        <v>4</v>
      </c>
      <c r="H65" s="373">
        <f t="shared" si="39"/>
        <v>0</v>
      </c>
      <c r="I65" s="373">
        <f t="shared" si="39"/>
        <v>2</v>
      </c>
      <c r="J65" s="373">
        <f t="shared" si="39"/>
        <v>2</v>
      </c>
      <c r="K65" s="373">
        <f t="shared" si="39"/>
        <v>7</v>
      </c>
      <c r="L65" s="373">
        <f t="shared" si="39"/>
        <v>1</v>
      </c>
      <c r="M65" s="373">
        <f t="shared" si="39"/>
        <v>18</v>
      </c>
      <c r="N65" s="373">
        <f t="shared" si="39"/>
        <v>3</v>
      </c>
      <c r="O65" s="374">
        <f t="shared" si="39"/>
        <v>7</v>
      </c>
      <c r="P65" s="336">
        <f>SUM(D65:O65)</f>
        <v>62</v>
      </c>
    </row>
    <row r="66" spans="1:16" ht="14.25">
      <c r="A66" s="22"/>
      <c r="B66" s="349" t="s">
        <v>22</v>
      </c>
      <c r="C66" s="351" t="s">
        <v>35</v>
      </c>
      <c r="D66" s="717">
        <f>IF(D65="","",'[1]3 利用関係(H29年度)'!C19)</f>
        <v>3</v>
      </c>
      <c r="E66" s="401">
        <f>IF(E65="","",'[1]3 利用関係(H29年度)'!D19)</f>
        <v>5</v>
      </c>
      <c r="F66" s="401">
        <f>IF(F65="","",'[1]3 利用関係(H29年度)'!E19)</f>
        <v>6</v>
      </c>
      <c r="G66" s="401">
        <f>IF(G65="","",'[1]3 利用関係(H29年度)'!F19)</f>
        <v>3</v>
      </c>
      <c r="H66" s="401">
        <f>IF(H65="","",'[1]3 利用関係(H29年度)'!G19)</f>
        <v>1</v>
      </c>
      <c r="I66" s="401">
        <f>IF(I65="","",'[1]3 利用関係(H29年度)'!H19)</f>
        <v>2</v>
      </c>
      <c r="J66" s="401">
        <f>IF(J65="","",'[1]3 利用関係(H29年度)'!I19)</f>
        <v>2</v>
      </c>
      <c r="K66" s="401">
        <f>IF(K65="","",'[1]3 利用関係(H29年度)'!J19)</f>
        <v>7</v>
      </c>
      <c r="L66" s="401">
        <f>IF(L65="","",'[1]3 利用関係(H29年度)'!K19)</f>
        <v>5</v>
      </c>
      <c r="M66" s="401">
        <f>IF(M65="","",'[1]3 利用関係(H29年度)'!L19)</f>
        <v>1</v>
      </c>
      <c r="N66" s="401">
        <f>IF(N65="","",'[1]3 利用関係(H29年度)'!M19)</f>
        <v>2</v>
      </c>
      <c r="O66" s="402">
        <f>IF(O65="","",'[1]3 利用関係(H29年度)'!N19)</f>
        <v>4</v>
      </c>
      <c r="P66" s="342">
        <f>SUM(D66:O66)</f>
        <v>41</v>
      </c>
    </row>
    <row r="67" spans="1:16" s="244" customFormat="1" ht="14.25">
      <c r="A67" s="145"/>
      <c r="B67" s="352"/>
      <c r="C67" s="357" t="s">
        <v>36</v>
      </c>
      <c r="D67" s="405">
        <f>IF(D65="","",D65/D66)</f>
        <v>0.6666666666666666</v>
      </c>
      <c r="E67" s="358">
        <f>IF(E65="","",E65/E66)</f>
        <v>2.6</v>
      </c>
      <c r="F67" s="358">
        <f>IF(F65="","",F65/F66)</f>
        <v>0.5</v>
      </c>
      <c r="G67" s="284">
        <f>IF(G66=0,"",IF(G65="","",G65/G66))</f>
        <v>1.3333333333333333</v>
      </c>
      <c r="H67" s="407">
        <f>IF(H66=0,"",IF(H65="","",H65/H66))</f>
        <v>0</v>
      </c>
      <c r="I67" s="358">
        <f aca="true" t="shared" si="40" ref="I67:O67">IF(I65="","",I65/I66)</f>
        <v>1</v>
      </c>
      <c r="J67" s="358">
        <f t="shared" si="40"/>
        <v>1</v>
      </c>
      <c r="K67" s="358">
        <f t="shared" si="40"/>
        <v>1</v>
      </c>
      <c r="L67" s="358">
        <f t="shared" si="40"/>
        <v>0.2</v>
      </c>
      <c r="M67" s="358">
        <f t="shared" si="40"/>
        <v>18</v>
      </c>
      <c r="N67" s="358">
        <f t="shared" si="40"/>
        <v>1.5</v>
      </c>
      <c r="O67" s="304">
        <f t="shared" si="40"/>
        <v>1.75</v>
      </c>
      <c r="P67" s="359">
        <f>P65/P66</f>
        <v>1.5121951219512195</v>
      </c>
    </row>
    <row r="68" spans="1:16" ht="14.25">
      <c r="A68" s="22" t="s">
        <v>26</v>
      </c>
      <c r="B68" s="355"/>
      <c r="C68" s="356" t="s">
        <v>34</v>
      </c>
      <c r="D68" s="406">
        <f>IF(D62="","",D62-D65)</f>
        <v>0</v>
      </c>
      <c r="E68" s="406">
        <f>IF(E62="","",E62-E65)</f>
        <v>0</v>
      </c>
      <c r="F68" s="406">
        <f aca="true" t="shared" si="41" ref="F68:O68">IF(F62="","",F62-F65)</f>
        <v>0</v>
      </c>
      <c r="G68" s="406">
        <f t="shared" si="41"/>
        <v>0</v>
      </c>
      <c r="H68" s="406">
        <f t="shared" si="41"/>
        <v>0</v>
      </c>
      <c r="I68" s="406">
        <f t="shared" si="41"/>
        <v>1</v>
      </c>
      <c r="J68" s="406">
        <f t="shared" si="41"/>
        <v>0</v>
      </c>
      <c r="K68" s="406">
        <f t="shared" si="41"/>
        <v>1</v>
      </c>
      <c r="L68" s="406">
        <f t="shared" si="41"/>
        <v>0</v>
      </c>
      <c r="M68" s="406">
        <f>IF(M62="","",M62-M65)</f>
        <v>1</v>
      </c>
      <c r="N68" s="406">
        <f t="shared" si="41"/>
        <v>0</v>
      </c>
      <c r="O68" s="317">
        <f t="shared" si="41"/>
        <v>12</v>
      </c>
      <c r="P68" s="309">
        <f>SUM(D68:O68)</f>
        <v>15</v>
      </c>
    </row>
    <row r="69" spans="1:16" ht="14.25">
      <c r="A69" s="22"/>
      <c r="B69" s="349" t="s">
        <v>18</v>
      </c>
      <c r="C69" s="351" t="s">
        <v>35</v>
      </c>
      <c r="D69" s="360">
        <f>IF(D68="","",D63-D66)</f>
        <v>1</v>
      </c>
      <c r="E69" s="360">
        <f>IF(E68="","",E63-E66)</f>
        <v>0</v>
      </c>
      <c r="F69" s="360">
        <f aca="true" t="shared" si="42" ref="F69:O69">IF(F68="","",F63-F66)</f>
        <v>0</v>
      </c>
      <c r="G69" s="360">
        <f t="shared" si="42"/>
        <v>39</v>
      </c>
      <c r="H69" s="360">
        <f t="shared" si="42"/>
        <v>0</v>
      </c>
      <c r="I69" s="360">
        <f t="shared" si="42"/>
        <v>1</v>
      </c>
      <c r="J69" s="360">
        <f t="shared" si="42"/>
        <v>0</v>
      </c>
      <c r="K69" s="360">
        <f t="shared" si="42"/>
        <v>1</v>
      </c>
      <c r="L69" s="360">
        <f t="shared" si="42"/>
        <v>37</v>
      </c>
      <c r="M69" s="360">
        <f t="shared" si="42"/>
        <v>0</v>
      </c>
      <c r="N69" s="360">
        <f>IF(N68="","",N63-N66)</f>
        <v>0</v>
      </c>
      <c r="O69" s="341">
        <f t="shared" si="42"/>
        <v>1</v>
      </c>
      <c r="P69" s="342">
        <f>SUM(D69:O69)</f>
        <v>80</v>
      </c>
    </row>
    <row r="70" spans="1:16" s="244" customFormat="1" ht="15" thickBot="1">
      <c r="A70" s="145"/>
      <c r="B70" s="361"/>
      <c r="C70" s="362" t="s">
        <v>36</v>
      </c>
      <c r="D70" s="407">
        <f>IF(D69=0,"",IF(D68="","",D68/D69))</f>
        <v>0</v>
      </c>
      <c r="E70" s="407">
        <f>IF(E69=0,"",IF(E68="","",E68/E69))</f>
      </c>
      <c r="F70" s="407">
        <f aca="true" t="shared" si="43" ref="F70:L70">IF(F69=0,"",IF(F68="","",F68/F69))</f>
      </c>
      <c r="G70" s="407">
        <f t="shared" si="43"/>
        <v>0</v>
      </c>
      <c r="H70" s="407">
        <f t="shared" si="43"/>
      </c>
      <c r="I70" s="407">
        <f t="shared" si="43"/>
        <v>1</v>
      </c>
      <c r="J70" s="407">
        <f t="shared" si="43"/>
      </c>
      <c r="K70" s="407">
        <f t="shared" si="43"/>
        <v>1</v>
      </c>
      <c r="L70" s="407">
        <f t="shared" si="43"/>
        <v>0</v>
      </c>
      <c r="M70" s="407">
        <f>IF(M69=0,"",IF(M68="","",M68/M69))</f>
      </c>
      <c r="N70" s="407">
        <f>IF(N69=0,"",IF(N68="","",N68/N69))</f>
      </c>
      <c r="O70" s="702">
        <f>IF(O68=0,"",IF(O68="","",O68/O69))</f>
        <v>12</v>
      </c>
      <c r="P70" s="703">
        <v>0</v>
      </c>
    </row>
    <row r="71" spans="1:16" ht="15" thickTop="1">
      <c r="A71" s="21"/>
      <c r="B71" s="363"/>
      <c r="C71" s="364" t="s">
        <v>34</v>
      </c>
      <c r="D71" s="408">
        <f aca="true" t="shared" si="44" ref="D71:O71">IF(C23="","",C23)</f>
        <v>273</v>
      </c>
      <c r="E71" s="409">
        <f t="shared" si="44"/>
        <v>325</v>
      </c>
      <c r="F71" s="409">
        <f t="shared" si="44"/>
        <v>271</v>
      </c>
      <c r="G71" s="409">
        <f t="shared" si="44"/>
        <v>297</v>
      </c>
      <c r="H71" s="409">
        <f t="shared" si="44"/>
        <v>295</v>
      </c>
      <c r="I71" s="409">
        <f t="shared" si="44"/>
        <v>210</v>
      </c>
      <c r="J71" s="409">
        <f t="shared" si="44"/>
        <v>353</v>
      </c>
      <c r="K71" s="409">
        <f t="shared" si="44"/>
        <v>271</v>
      </c>
      <c r="L71" s="409">
        <f t="shared" si="44"/>
        <v>570</v>
      </c>
      <c r="M71" s="409">
        <f t="shared" si="44"/>
        <v>190</v>
      </c>
      <c r="N71" s="409">
        <f t="shared" si="44"/>
        <v>232</v>
      </c>
      <c r="O71" s="410">
        <f t="shared" si="44"/>
        <v>275</v>
      </c>
      <c r="P71" s="326">
        <f>SUM(D71:O71)</f>
        <v>3562</v>
      </c>
    </row>
    <row r="72" spans="1:16" ht="14.25">
      <c r="A72" s="22"/>
      <c r="B72" s="349" t="s">
        <v>20</v>
      </c>
      <c r="C72" s="351" t="s">
        <v>35</v>
      </c>
      <c r="D72" s="718">
        <f>IF(D71="","",'[1]3 利用関係(H29年度)'!C23)</f>
        <v>219</v>
      </c>
      <c r="E72" s="411">
        <f>IF(E71="","",'[1]3 利用関係(H29年度)'!D23)</f>
        <v>257</v>
      </c>
      <c r="F72" s="411">
        <f>IF(F71="","",'[1]3 利用関係(H29年度)'!E23)</f>
        <v>402</v>
      </c>
      <c r="G72" s="411">
        <f>IF(G71="","",'[1]3 利用関係(H29年度)'!F23)</f>
        <v>341</v>
      </c>
      <c r="H72" s="411">
        <f>IF(H71="","",'[1]3 利用関係(H29年度)'!G23)</f>
        <v>276</v>
      </c>
      <c r="I72" s="411">
        <f>IF(I71="","",'[1]3 利用関係(H29年度)'!H23)</f>
        <v>356</v>
      </c>
      <c r="J72" s="411">
        <f>IF(J71="","",'[1]3 利用関係(H29年度)'!I23)</f>
        <v>279</v>
      </c>
      <c r="K72" s="411">
        <f>IF(K71="","",'[1]3 利用関係(H29年度)'!J23)</f>
        <v>266</v>
      </c>
      <c r="L72" s="411">
        <f>IF(L71="","",'[1]3 利用関係(H29年度)'!K23)</f>
        <v>263</v>
      </c>
      <c r="M72" s="411">
        <f>IF(M71="","",'[1]3 利用関係(H29年度)'!L23)</f>
        <v>222</v>
      </c>
      <c r="N72" s="411">
        <f>IF(N71="","",'[1]3 利用関係(H29年度)'!M23)</f>
        <v>571</v>
      </c>
      <c r="O72" s="412">
        <f>IF(O71="","",'[1]3 利用関係(H29年度)'!N23)</f>
        <v>262</v>
      </c>
      <c r="P72" s="413">
        <f>SUM(D72:O72)</f>
        <v>3714</v>
      </c>
    </row>
    <row r="73" spans="1:16" s="244" customFormat="1" ht="14.25">
      <c r="A73" s="143"/>
      <c r="B73" s="365"/>
      <c r="C73" s="333" t="s">
        <v>36</v>
      </c>
      <c r="D73" s="394">
        <f>IF(D71="","",D71/D72)</f>
        <v>1.2465753424657535</v>
      </c>
      <c r="E73" s="305">
        <f>IF(E71="","",E71/E72)</f>
        <v>1.264591439688716</v>
      </c>
      <c r="F73" s="305">
        <f aca="true" t="shared" si="45" ref="F73:O73">IF(F71="","",F71/F72)</f>
        <v>0.6741293532338308</v>
      </c>
      <c r="G73" s="305">
        <f t="shared" si="45"/>
        <v>0.8709677419354839</v>
      </c>
      <c r="H73" s="305">
        <f t="shared" si="45"/>
        <v>1.068840579710145</v>
      </c>
      <c r="I73" s="305">
        <f t="shared" si="45"/>
        <v>0.5898876404494382</v>
      </c>
      <c r="J73" s="305">
        <f t="shared" si="45"/>
        <v>1.2652329749103943</v>
      </c>
      <c r="K73" s="305">
        <f t="shared" si="45"/>
        <v>1.018796992481203</v>
      </c>
      <c r="L73" s="305">
        <f t="shared" si="45"/>
        <v>2.167300380228137</v>
      </c>
      <c r="M73" s="305">
        <f t="shared" si="45"/>
        <v>0.8558558558558559</v>
      </c>
      <c r="N73" s="305">
        <f t="shared" si="45"/>
        <v>0.4063047285464098</v>
      </c>
      <c r="O73" s="308">
        <f t="shared" si="45"/>
        <v>1.049618320610687</v>
      </c>
      <c r="P73" s="250">
        <f>P71/P72</f>
        <v>0.959073774905762</v>
      </c>
    </row>
    <row r="74" spans="1:16" ht="14.25">
      <c r="A74" s="22"/>
      <c r="B74" s="349"/>
      <c r="C74" s="366" t="s">
        <v>34</v>
      </c>
      <c r="D74" s="414">
        <f aca="true" t="shared" si="46" ref="D74:O74">IF(C24="","",C24)</f>
        <v>0</v>
      </c>
      <c r="E74" s="415">
        <f t="shared" si="46"/>
        <v>0</v>
      </c>
      <c r="F74" s="415">
        <f t="shared" si="46"/>
        <v>0</v>
      </c>
      <c r="G74" s="415">
        <f t="shared" si="46"/>
        <v>0</v>
      </c>
      <c r="H74" s="415">
        <f t="shared" si="46"/>
        <v>0</v>
      </c>
      <c r="I74" s="415">
        <f t="shared" si="46"/>
        <v>0</v>
      </c>
      <c r="J74" s="415">
        <f t="shared" si="46"/>
        <v>47</v>
      </c>
      <c r="K74" s="415">
        <f t="shared" si="46"/>
        <v>0</v>
      </c>
      <c r="L74" s="415">
        <f t="shared" si="46"/>
        <v>299</v>
      </c>
      <c r="M74" s="415">
        <f t="shared" si="46"/>
        <v>0</v>
      </c>
      <c r="N74" s="415">
        <f t="shared" si="46"/>
        <v>0</v>
      </c>
      <c r="O74" s="416">
        <f t="shared" si="46"/>
        <v>0</v>
      </c>
      <c r="P74" s="336">
        <f>SUM(D74:O74)</f>
        <v>346</v>
      </c>
    </row>
    <row r="75" spans="1:16" ht="14.25">
      <c r="A75" s="22"/>
      <c r="B75" s="349" t="s">
        <v>37</v>
      </c>
      <c r="C75" s="351" t="s">
        <v>35</v>
      </c>
      <c r="D75" s="719">
        <f>IF(D74="","",'[1]3 利用関係(H29年度)'!C24)</f>
        <v>0</v>
      </c>
      <c r="E75" s="720">
        <f>IF(E74="","",'[1]3 利用関係(H29年度)'!D24)</f>
        <v>0</v>
      </c>
      <c r="F75" s="720">
        <f>IF(F74="","",'[1]3 利用関係(H29年度)'!E24)</f>
        <v>113</v>
      </c>
      <c r="G75" s="720">
        <f>IF(G74="","",'[1]3 利用関係(H29年度)'!F24)</f>
        <v>68</v>
      </c>
      <c r="H75" s="720">
        <f>IF(H74="","",'[1]3 利用関係(H29年度)'!G24)</f>
        <v>0</v>
      </c>
      <c r="I75" s="720">
        <f>IF(I74="","",'[1]3 利用関係(H29年度)'!H24)</f>
        <v>46</v>
      </c>
      <c r="J75" s="720">
        <f>IF(J74="","",'[1]3 利用関係(H29年度)'!I24)</f>
        <v>0</v>
      </c>
      <c r="K75" s="720">
        <f>IF(K74="","",'[1]3 利用関係(H29年度)'!J24)</f>
        <v>0</v>
      </c>
      <c r="L75" s="720">
        <f>IF(L74="","",'[1]3 利用関係(H29年度)'!K24)</f>
        <v>0</v>
      </c>
      <c r="M75" s="720">
        <f>IF(M74="","",'[1]3 利用関係(H29年度)'!L24)</f>
        <v>0</v>
      </c>
      <c r="N75" s="720">
        <f>IF(N74="","",'[1]3 利用関係(H29年度)'!M24)</f>
        <v>331</v>
      </c>
      <c r="O75" s="721">
        <f>IF(O74="","",'[1]3 利用関係(H29年度)'!N24)</f>
        <v>0</v>
      </c>
      <c r="P75" s="342">
        <f>SUM(D75:O75)</f>
        <v>558</v>
      </c>
    </row>
    <row r="76" spans="1:16" s="244" customFormat="1" ht="14.25">
      <c r="A76" s="143" t="s">
        <v>28</v>
      </c>
      <c r="B76" s="332"/>
      <c r="C76" s="367" t="s">
        <v>36</v>
      </c>
      <c r="D76" s="284">
        <f>IF(D75=0,"",IF(D74="","",D74/D75))</f>
      </c>
      <c r="E76" s="284">
        <f>IF(E75=0,"",IF(E74="","",E74/E75))</f>
      </c>
      <c r="F76" s="284">
        <f aca="true" t="shared" si="47" ref="F76:K76">IF(F75=0,"",IF(F74="","",F74/F75))</f>
        <v>0</v>
      </c>
      <c r="G76" s="284">
        <f t="shared" si="47"/>
        <v>0</v>
      </c>
      <c r="H76" s="284">
        <f t="shared" si="47"/>
      </c>
      <c r="I76" s="284">
        <f t="shared" si="47"/>
        <v>0</v>
      </c>
      <c r="J76" s="284">
        <f t="shared" si="47"/>
      </c>
      <c r="K76" s="284">
        <f t="shared" si="47"/>
      </c>
      <c r="L76" s="284">
        <f>IF(L75=0,"",IF(L74="","",L74/L75))</f>
      </c>
      <c r="M76" s="284">
        <f>IF(M75=0,"",IF(M74="","",M74/M75))</f>
      </c>
      <c r="N76" s="284">
        <f>IF(N75=0,"",IF(N74="","",N74/N75))</f>
        <v>0</v>
      </c>
      <c r="O76" s="303">
        <f>IF(O75=0,"",IF(O74="","",O74/O75))</f>
      </c>
      <c r="P76" s="250">
        <f>P74/P75</f>
        <v>0.6200716845878136</v>
      </c>
    </row>
    <row r="77" spans="1:16" ht="14.25">
      <c r="A77" s="22"/>
      <c r="B77" s="355"/>
      <c r="C77" s="356" t="s">
        <v>34</v>
      </c>
      <c r="D77" s="419">
        <f aca="true" t="shared" si="48" ref="D77:O77">IF(C26="","",C26)</f>
        <v>246</v>
      </c>
      <c r="E77" s="415">
        <f t="shared" si="48"/>
        <v>314</v>
      </c>
      <c r="F77" s="415">
        <f t="shared" si="48"/>
        <v>259</v>
      </c>
      <c r="G77" s="415">
        <f t="shared" si="48"/>
        <v>282</v>
      </c>
      <c r="H77" s="415">
        <f t="shared" si="48"/>
        <v>280</v>
      </c>
      <c r="I77" s="415">
        <f t="shared" si="48"/>
        <v>201</v>
      </c>
      <c r="J77" s="415">
        <f t="shared" si="48"/>
        <v>282</v>
      </c>
      <c r="K77" s="415">
        <f t="shared" si="48"/>
        <v>254</v>
      </c>
      <c r="L77" s="415">
        <f t="shared" si="48"/>
        <v>264</v>
      </c>
      <c r="M77" s="415">
        <f t="shared" si="48"/>
        <v>187</v>
      </c>
      <c r="N77" s="415">
        <f t="shared" si="48"/>
        <v>223</v>
      </c>
      <c r="O77" s="416">
        <f t="shared" si="48"/>
        <v>253</v>
      </c>
      <c r="P77" s="309">
        <f>SUM(D77:O77)</f>
        <v>3045</v>
      </c>
    </row>
    <row r="78" spans="1:16" ht="14.25">
      <c r="A78" s="22"/>
      <c r="B78" s="349" t="s">
        <v>22</v>
      </c>
      <c r="C78" s="351" t="s">
        <v>35</v>
      </c>
      <c r="D78" s="719">
        <f>IF(D77="","",'[1]3 利用関係(H29年度)'!C26)</f>
        <v>206</v>
      </c>
      <c r="E78" s="720">
        <f>IF(E77="","",'[1]3 利用関係(H29年度)'!D26)</f>
        <v>233</v>
      </c>
      <c r="F78" s="720">
        <f>IF(F77="","",'[1]3 利用関係(H29年度)'!E26)</f>
        <v>273</v>
      </c>
      <c r="G78" s="720">
        <f>IF(G77="","",'[1]3 利用関係(H29年度)'!F26)</f>
        <v>261</v>
      </c>
      <c r="H78" s="720">
        <f>IF(H77="","",'[1]3 利用関係(H29年度)'!G26)</f>
        <v>254</v>
      </c>
      <c r="I78" s="720">
        <f>IF(I77="","",'[1]3 利用関係(H29年度)'!H26)</f>
        <v>300</v>
      </c>
      <c r="J78" s="720">
        <f>IF(J77="","",'[1]3 利用関係(H29年度)'!I26)</f>
        <v>261</v>
      </c>
      <c r="K78" s="720">
        <f>IF(K77="","",'[1]3 利用関係(H29年度)'!J26)</f>
        <v>255</v>
      </c>
      <c r="L78" s="720">
        <f>IF(L77="","",'[1]3 利用関係(H29年度)'!K26)</f>
        <v>254</v>
      </c>
      <c r="M78" s="720">
        <f>IF(M77="","",'[1]3 利用関係(H29年度)'!L26)</f>
        <v>211</v>
      </c>
      <c r="N78" s="720">
        <f>IF(N77="","",'[1]3 利用関係(H29年度)'!M26)</f>
        <v>224</v>
      </c>
      <c r="O78" s="721">
        <f>IF(O77="","",'[1]3 利用関係(H29年度)'!N26)</f>
        <v>255</v>
      </c>
      <c r="P78" s="320">
        <f>SUM(D78:O78)</f>
        <v>2987</v>
      </c>
    </row>
    <row r="79" spans="1:16" s="244" customFormat="1" ht="14.25">
      <c r="A79" s="143"/>
      <c r="B79" s="365"/>
      <c r="C79" s="333" t="s">
        <v>36</v>
      </c>
      <c r="D79" s="418">
        <f>IF(D77="","",D77/D78)</f>
        <v>1.1941747572815533</v>
      </c>
      <c r="E79" s="284">
        <f>IF(E77="","",E77/E78)</f>
        <v>1.3476394849785407</v>
      </c>
      <c r="F79" s="284">
        <f aca="true" t="shared" si="49" ref="F79:O79">IF(F77="","",F77/F78)</f>
        <v>0.9487179487179487</v>
      </c>
      <c r="G79" s="284">
        <f t="shared" si="49"/>
        <v>1.0804597701149425</v>
      </c>
      <c r="H79" s="284">
        <f t="shared" si="49"/>
        <v>1.1023622047244095</v>
      </c>
      <c r="I79" s="284">
        <f t="shared" si="49"/>
        <v>0.67</v>
      </c>
      <c r="J79" s="284">
        <f t="shared" si="49"/>
        <v>1.0804597701149425</v>
      </c>
      <c r="K79" s="284">
        <f t="shared" si="49"/>
        <v>0.996078431372549</v>
      </c>
      <c r="L79" s="284">
        <f t="shared" si="49"/>
        <v>1.0393700787401574</v>
      </c>
      <c r="M79" s="284">
        <f t="shared" si="49"/>
        <v>0.8862559241706162</v>
      </c>
      <c r="N79" s="284">
        <f t="shared" si="49"/>
        <v>0.9955357142857143</v>
      </c>
      <c r="O79" s="303">
        <f t="shared" si="49"/>
        <v>0.9921568627450981</v>
      </c>
      <c r="P79" s="250">
        <f>P77/P78</f>
        <v>1.0194174757281553</v>
      </c>
    </row>
    <row r="80" spans="1:16" ht="14.25">
      <c r="A80" s="22"/>
      <c r="B80" s="349"/>
      <c r="C80" s="356" t="s">
        <v>34</v>
      </c>
      <c r="D80" s="420">
        <f aca="true" t="shared" si="50" ref="D80:O80">IF(C27="","",C27)</f>
        <v>0</v>
      </c>
      <c r="E80" s="421">
        <f t="shared" si="50"/>
        <v>0</v>
      </c>
      <c r="F80" s="421">
        <f t="shared" si="50"/>
        <v>0</v>
      </c>
      <c r="G80" s="421">
        <f t="shared" si="50"/>
        <v>0</v>
      </c>
      <c r="H80" s="421">
        <f t="shared" si="50"/>
        <v>0</v>
      </c>
      <c r="I80" s="421">
        <f t="shared" si="50"/>
        <v>0</v>
      </c>
      <c r="J80" s="421">
        <f t="shared" si="50"/>
        <v>0</v>
      </c>
      <c r="K80" s="421">
        <f t="shared" si="50"/>
        <v>0</v>
      </c>
      <c r="L80" s="421">
        <f t="shared" si="50"/>
        <v>0</v>
      </c>
      <c r="M80" s="421">
        <f t="shared" si="50"/>
        <v>0</v>
      </c>
      <c r="N80" s="421">
        <f t="shared" si="50"/>
        <v>0</v>
      </c>
      <c r="O80" s="422">
        <f t="shared" si="50"/>
        <v>0</v>
      </c>
      <c r="P80" s="320">
        <f>SUM(D80:O80)</f>
        <v>0</v>
      </c>
    </row>
    <row r="81" spans="1:16" ht="14.25">
      <c r="A81" s="22"/>
      <c r="B81" s="349" t="s">
        <v>37</v>
      </c>
      <c r="C81" s="351" t="s">
        <v>35</v>
      </c>
      <c r="D81" s="722">
        <f>IF(D80="","",'[1]3 利用関係(H29年度)'!C27)</f>
        <v>0</v>
      </c>
      <c r="E81" s="723">
        <f>IF(E80="","",'[1]3 利用関係(H29年度)'!D27)</f>
        <v>0</v>
      </c>
      <c r="F81" s="723">
        <f>IF(F80="","",'[1]3 利用関係(H29年度)'!E27)</f>
        <v>0</v>
      </c>
      <c r="G81" s="723">
        <f>IF(G80="","",'[1]3 利用関係(H29年度)'!F27)</f>
        <v>0</v>
      </c>
      <c r="H81" s="723">
        <f>IF(H80="","",'[1]3 利用関係(H29年度)'!G27)</f>
        <v>0</v>
      </c>
      <c r="I81" s="723">
        <f>IF(I80="","",'[1]3 利用関係(H29年度)'!H27)</f>
        <v>0</v>
      </c>
      <c r="J81" s="723">
        <f>IF(J80="","",'[1]3 利用関係(H29年度)'!I27)</f>
        <v>0</v>
      </c>
      <c r="K81" s="723">
        <f>IF(K80="","",'[1]3 利用関係(H29年度)'!J27)</f>
        <v>0</v>
      </c>
      <c r="L81" s="723">
        <f>IF(L80="","",'[1]3 利用関係(H29年度)'!K27)</f>
        <v>0</v>
      </c>
      <c r="M81" s="723">
        <f>IF(M80="","",'[1]3 利用関係(H29年度)'!L27)</f>
        <v>0</v>
      </c>
      <c r="N81" s="723">
        <f>IF(N80="","",'[1]3 利用関係(H29年度)'!M27)</f>
        <v>0</v>
      </c>
      <c r="O81" s="724">
        <f>IF(O80="","",'[1]3 利用関係(H29年度)'!N27)</f>
        <v>0</v>
      </c>
      <c r="P81" s="320">
        <f>SUM(D81:O81)</f>
        <v>0</v>
      </c>
    </row>
    <row r="82" spans="1:16" s="244" customFormat="1" ht="14.25">
      <c r="A82" s="145"/>
      <c r="B82" s="352"/>
      <c r="C82" s="357" t="s">
        <v>36</v>
      </c>
      <c r="D82" s="284">
        <f aca="true" t="shared" si="51" ref="D82:M82">IF(D80=0,"",IF(D80="","",D80/D81))</f>
      </c>
      <c r="E82" s="284">
        <f t="shared" si="51"/>
      </c>
      <c r="F82" s="284">
        <f t="shared" si="51"/>
      </c>
      <c r="G82" s="284">
        <f t="shared" si="51"/>
      </c>
      <c r="H82" s="284">
        <f t="shared" si="51"/>
      </c>
      <c r="I82" s="284">
        <f t="shared" si="51"/>
      </c>
      <c r="J82" s="284">
        <f t="shared" si="51"/>
      </c>
      <c r="K82" s="284">
        <f t="shared" si="51"/>
      </c>
      <c r="L82" s="284">
        <f t="shared" si="51"/>
      </c>
      <c r="M82" s="284">
        <f t="shared" si="51"/>
      </c>
      <c r="N82" s="284">
        <f>IF(N80=0,"",IF(N80="","",N80/N81))</f>
      </c>
      <c r="O82" s="303">
        <f>IF(O80=0,"",IF(O80="","",O80/O81))</f>
      </c>
      <c r="P82" s="354">
        <v>0</v>
      </c>
    </row>
    <row r="83" spans="1:16" ht="14.25">
      <c r="A83" s="22" t="s">
        <v>29</v>
      </c>
      <c r="B83" s="355"/>
      <c r="C83" s="356" t="s">
        <v>34</v>
      </c>
      <c r="D83" s="423">
        <f>IF(D71="","",D71-D77)</f>
        <v>27</v>
      </c>
      <c r="E83" s="424">
        <f>IF(E71="","",E71-E77)</f>
        <v>11</v>
      </c>
      <c r="F83" s="424">
        <f aca="true" t="shared" si="52" ref="F83:L83">IF(F71="","",F71-F77)</f>
        <v>12</v>
      </c>
      <c r="G83" s="424">
        <f t="shared" si="52"/>
        <v>15</v>
      </c>
      <c r="H83" s="424">
        <f t="shared" si="52"/>
        <v>15</v>
      </c>
      <c r="I83" s="424">
        <f t="shared" si="52"/>
        <v>9</v>
      </c>
      <c r="J83" s="424">
        <f t="shared" si="52"/>
        <v>71</v>
      </c>
      <c r="K83" s="424">
        <f t="shared" si="52"/>
        <v>17</v>
      </c>
      <c r="L83" s="424">
        <f t="shared" si="52"/>
        <v>306</v>
      </c>
      <c r="M83" s="424">
        <f aca="true" t="shared" si="53" ref="M83:O84">IF(M71="","",M71-M77)</f>
        <v>3</v>
      </c>
      <c r="N83" s="424">
        <f t="shared" si="53"/>
        <v>9</v>
      </c>
      <c r="O83" s="425">
        <f t="shared" si="53"/>
        <v>22</v>
      </c>
      <c r="P83" s="309">
        <f>SUM(D83:O83)</f>
        <v>517</v>
      </c>
    </row>
    <row r="84" spans="1:16" ht="14.25">
      <c r="A84" s="22"/>
      <c r="B84" s="349" t="s">
        <v>18</v>
      </c>
      <c r="C84" s="351" t="s">
        <v>35</v>
      </c>
      <c r="D84" s="396">
        <f>IF(D72="","",D72-D78)</f>
        <v>13</v>
      </c>
      <c r="E84" s="330">
        <f>IF(E72="","",E72-E78)</f>
        <v>24</v>
      </c>
      <c r="F84" s="330">
        <f aca="true" t="shared" si="54" ref="F84:L84">IF(F72="","",F72-F78)</f>
        <v>129</v>
      </c>
      <c r="G84" s="330">
        <f t="shared" si="54"/>
        <v>80</v>
      </c>
      <c r="H84" s="330">
        <f t="shared" si="54"/>
        <v>22</v>
      </c>
      <c r="I84" s="330">
        <f t="shared" si="54"/>
        <v>56</v>
      </c>
      <c r="J84" s="330">
        <f t="shared" si="54"/>
        <v>18</v>
      </c>
      <c r="K84" s="330">
        <f t="shared" si="54"/>
        <v>11</v>
      </c>
      <c r="L84" s="330">
        <f t="shared" si="54"/>
        <v>9</v>
      </c>
      <c r="M84" s="330">
        <f t="shared" si="53"/>
        <v>11</v>
      </c>
      <c r="N84" s="330">
        <f t="shared" si="53"/>
        <v>347</v>
      </c>
      <c r="O84" s="341">
        <f t="shared" si="53"/>
        <v>7</v>
      </c>
      <c r="P84" s="309">
        <f>SUM(D84:O84)</f>
        <v>727</v>
      </c>
    </row>
    <row r="85" spans="1:16" s="244" customFormat="1" ht="14.25">
      <c r="A85" s="143"/>
      <c r="B85" s="365"/>
      <c r="C85" s="333" t="s">
        <v>36</v>
      </c>
      <c r="D85" s="418">
        <f>IF(D83="","",D83/D84)</f>
        <v>2.076923076923077</v>
      </c>
      <c r="E85" s="284">
        <f>IF(E83="","",E83/E84)</f>
        <v>0.4583333333333333</v>
      </c>
      <c r="F85" s="284">
        <f aca="true" t="shared" si="55" ref="F85:O85">IF(F83="","",F83/F84)</f>
        <v>0.09302325581395349</v>
      </c>
      <c r="G85" s="284">
        <f t="shared" si="55"/>
        <v>0.1875</v>
      </c>
      <c r="H85" s="284">
        <f t="shared" si="55"/>
        <v>0.6818181818181818</v>
      </c>
      <c r="I85" s="284">
        <f t="shared" si="55"/>
        <v>0.16071428571428573</v>
      </c>
      <c r="J85" s="284">
        <f t="shared" si="55"/>
        <v>3.9444444444444446</v>
      </c>
      <c r="K85" s="284">
        <f t="shared" si="55"/>
        <v>1.5454545454545454</v>
      </c>
      <c r="L85" s="284">
        <f t="shared" si="55"/>
        <v>34</v>
      </c>
      <c r="M85" s="284">
        <f t="shared" si="55"/>
        <v>0.2727272727272727</v>
      </c>
      <c r="N85" s="284">
        <f t="shared" si="55"/>
        <v>0.025936599423631124</v>
      </c>
      <c r="O85" s="303">
        <f t="shared" si="55"/>
        <v>3.142857142857143</v>
      </c>
      <c r="P85" s="250">
        <f>P83/P84</f>
        <v>0.7111416781292985</v>
      </c>
    </row>
    <row r="86" spans="1:16" ht="14.25">
      <c r="A86" s="22"/>
      <c r="B86" s="349"/>
      <c r="C86" s="356" t="s">
        <v>34</v>
      </c>
      <c r="D86" s="426">
        <f>IF(D74="","",D74-D80)</f>
        <v>0</v>
      </c>
      <c r="E86" s="427">
        <f>IF(E74="","",E74-E80)</f>
        <v>0</v>
      </c>
      <c r="F86" s="427">
        <f aca="true" t="shared" si="56" ref="F86:L86">IF(F74="","",F74-F80)</f>
        <v>0</v>
      </c>
      <c r="G86" s="427">
        <f t="shared" si="56"/>
        <v>0</v>
      </c>
      <c r="H86" s="427">
        <f t="shared" si="56"/>
        <v>0</v>
      </c>
      <c r="I86" s="427">
        <f t="shared" si="56"/>
        <v>0</v>
      </c>
      <c r="J86" s="427">
        <f t="shared" si="56"/>
        <v>47</v>
      </c>
      <c r="K86" s="427">
        <f t="shared" si="56"/>
        <v>0</v>
      </c>
      <c r="L86" s="427">
        <f t="shared" si="56"/>
        <v>299</v>
      </c>
      <c r="M86" s="427">
        <f aca="true" t="shared" si="57" ref="M86:O87">IF(M74="","",M74-M80)</f>
        <v>0</v>
      </c>
      <c r="N86" s="427">
        <f t="shared" si="57"/>
        <v>0</v>
      </c>
      <c r="O86" s="428">
        <f t="shared" si="57"/>
        <v>0</v>
      </c>
      <c r="P86" s="336">
        <f>SUM(D86:O86)</f>
        <v>346</v>
      </c>
    </row>
    <row r="87" spans="1:16" ht="14.25">
      <c r="A87" s="22"/>
      <c r="B87" s="349" t="s">
        <v>37</v>
      </c>
      <c r="C87" s="351" t="s">
        <v>35</v>
      </c>
      <c r="D87" s="396">
        <f>IF(D75="","",D75-D81)</f>
        <v>0</v>
      </c>
      <c r="E87" s="330">
        <f>IF(E75="","",E75-E81)</f>
        <v>0</v>
      </c>
      <c r="F87" s="330">
        <f aca="true" t="shared" si="58" ref="F87:L87">IF(F75="","",F75-F81)</f>
        <v>113</v>
      </c>
      <c r="G87" s="330">
        <f t="shared" si="58"/>
        <v>68</v>
      </c>
      <c r="H87" s="330">
        <f t="shared" si="58"/>
        <v>0</v>
      </c>
      <c r="I87" s="330">
        <f t="shared" si="58"/>
        <v>46</v>
      </c>
      <c r="J87" s="330">
        <f t="shared" si="58"/>
        <v>0</v>
      </c>
      <c r="K87" s="330">
        <f t="shared" si="58"/>
        <v>0</v>
      </c>
      <c r="L87" s="330">
        <f t="shared" si="58"/>
        <v>0</v>
      </c>
      <c r="M87" s="330">
        <f t="shared" si="57"/>
        <v>0</v>
      </c>
      <c r="N87" s="330">
        <f t="shared" si="57"/>
        <v>331</v>
      </c>
      <c r="O87" s="341">
        <f t="shared" si="57"/>
        <v>0</v>
      </c>
      <c r="P87" s="342">
        <f>SUM(D87:O87)</f>
        <v>558</v>
      </c>
    </row>
    <row r="88" spans="1:16" s="244" customFormat="1" ht="15" thickBot="1">
      <c r="A88" s="146"/>
      <c r="B88" s="368"/>
      <c r="C88" s="369" t="s">
        <v>36</v>
      </c>
      <c r="D88" s="298">
        <f>IF(D87=0,"",IF(D86="","",D86/D87))</f>
      </c>
      <c r="E88" s="298">
        <f>IF(E87=0,"",IF(E86="","",E86/E87))</f>
      </c>
      <c r="F88" s="298">
        <f aca="true" t="shared" si="59" ref="F88:K88">IF(F87=0,"",IF(F86="","",F86/F87))</f>
        <v>0</v>
      </c>
      <c r="G88" s="298">
        <f t="shared" si="59"/>
        <v>0</v>
      </c>
      <c r="H88" s="298">
        <f t="shared" si="59"/>
      </c>
      <c r="I88" s="298">
        <f t="shared" si="59"/>
        <v>0</v>
      </c>
      <c r="J88" s="298">
        <f t="shared" si="59"/>
      </c>
      <c r="K88" s="298">
        <f t="shared" si="59"/>
      </c>
      <c r="L88" s="313" t="e">
        <f>IF(L83="","",L86/L87)</f>
        <v>#DIV/0!</v>
      </c>
      <c r="M88" s="313" t="e">
        <f>IF(M83="","",M86/M87)</f>
        <v>#DIV/0!</v>
      </c>
      <c r="N88" s="298">
        <f>IF(N87=0,"",IF(N86="","",N86/N87))</f>
        <v>0</v>
      </c>
      <c r="O88" s="314">
        <f>IF(O87=0,"",IF(O86="","",O86/O87))</f>
      </c>
      <c r="P88" s="371">
        <f>P86/P87</f>
        <v>0.6200716845878136</v>
      </c>
    </row>
    <row r="89" spans="1:16" ht="15" thickTop="1">
      <c r="A89" s="20"/>
      <c r="B89" s="327"/>
      <c r="C89" s="372" t="s">
        <v>34</v>
      </c>
      <c r="D89" s="429">
        <f>IF(D44="","",D44+D53+D62+D71)</f>
        <v>1628</v>
      </c>
      <c r="E89" s="273">
        <f>IF(E44="","",E44+E53+E62+E71)</f>
        <v>1665</v>
      </c>
      <c r="F89" s="273">
        <f aca="true" t="shared" si="60" ref="F89:L89">IF(F44="","",F44+F53+F62+F71)</f>
        <v>1703</v>
      </c>
      <c r="G89" s="273">
        <f t="shared" si="60"/>
        <v>1801</v>
      </c>
      <c r="H89" s="273">
        <f t="shared" si="60"/>
        <v>1822</v>
      </c>
      <c r="I89" s="273">
        <f t="shared" si="60"/>
        <v>1691</v>
      </c>
      <c r="J89" s="273">
        <f t="shared" si="60"/>
        <v>1980</v>
      </c>
      <c r="K89" s="273">
        <f t="shared" si="60"/>
        <v>1549</v>
      </c>
      <c r="L89" s="273">
        <f t="shared" si="60"/>
        <v>1862</v>
      </c>
      <c r="M89" s="273">
        <f aca="true" t="shared" si="61" ref="M89:O90">IF(M44="","",M44+M53+M62+M71)</f>
        <v>1367</v>
      </c>
      <c r="N89" s="273">
        <f>IF(N44="","",N44+N53+N62+N71)</f>
        <v>1321</v>
      </c>
      <c r="O89" s="274">
        <f t="shared" si="61"/>
        <v>1469</v>
      </c>
      <c r="P89" s="345">
        <f>SUM(D89:O89)</f>
        <v>19858</v>
      </c>
    </row>
    <row r="90" spans="1:16" ht="14.25">
      <c r="A90" s="20"/>
      <c r="B90" s="327" t="s">
        <v>20</v>
      </c>
      <c r="C90" s="328" t="s">
        <v>35</v>
      </c>
      <c r="D90" s="430">
        <f>IF(D45="","",D45+D54+D63+D72)</f>
        <v>1540</v>
      </c>
      <c r="E90" s="294">
        <f>IF(E45="","",E45+E54+E63+E72)</f>
        <v>1878</v>
      </c>
      <c r="F90" s="294">
        <f aca="true" t="shared" si="62" ref="F90:L90">IF(F45="","",F45+F54+F63+F72)</f>
        <v>1701</v>
      </c>
      <c r="G90" s="294">
        <f t="shared" si="62"/>
        <v>2053</v>
      </c>
      <c r="H90" s="294">
        <f t="shared" si="62"/>
        <v>1709</v>
      </c>
      <c r="I90" s="294">
        <f t="shared" si="62"/>
        <v>2053</v>
      </c>
      <c r="J90" s="294">
        <f t="shared" si="62"/>
        <v>1872</v>
      </c>
      <c r="K90" s="294">
        <f t="shared" si="62"/>
        <v>1779</v>
      </c>
      <c r="L90" s="294">
        <f t="shared" si="62"/>
        <v>1885</v>
      </c>
      <c r="M90" s="294">
        <f t="shared" si="61"/>
        <v>1369</v>
      </c>
      <c r="N90" s="294">
        <f t="shared" si="61"/>
        <v>1776</v>
      </c>
      <c r="O90" s="295">
        <f t="shared" si="61"/>
        <v>1279</v>
      </c>
      <c r="P90" s="342">
        <f>SUM(D90:O90)</f>
        <v>20894</v>
      </c>
    </row>
    <row r="91" spans="1:16" s="244" customFormat="1" ht="14.25">
      <c r="A91" s="143" t="s">
        <v>31</v>
      </c>
      <c r="B91" s="332"/>
      <c r="C91" s="333" t="s">
        <v>36</v>
      </c>
      <c r="D91" s="435">
        <f>IF(D89="","",D89/D90)</f>
        <v>1.0571428571428572</v>
      </c>
      <c r="E91" s="436">
        <f>IF(E89="","",E89/E90)</f>
        <v>0.8865814696485623</v>
      </c>
      <c r="F91" s="436">
        <f aca="true" t="shared" si="63" ref="F91:O91">IF(F89="","",F89/F90)</f>
        <v>1.0011757789535567</v>
      </c>
      <c r="G91" s="436">
        <f t="shared" si="63"/>
        <v>0.8772528007793473</v>
      </c>
      <c r="H91" s="436">
        <f t="shared" si="63"/>
        <v>1.0661205383265067</v>
      </c>
      <c r="I91" s="436">
        <f t="shared" si="63"/>
        <v>0.8236726741354116</v>
      </c>
      <c r="J91" s="436">
        <f t="shared" si="63"/>
        <v>1.0576923076923077</v>
      </c>
      <c r="K91" s="436">
        <f t="shared" si="63"/>
        <v>0.8707138842046094</v>
      </c>
      <c r="L91" s="436">
        <f t="shared" si="63"/>
        <v>0.9877984084880637</v>
      </c>
      <c r="M91" s="436">
        <f t="shared" si="63"/>
        <v>0.9985390796201608</v>
      </c>
      <c r="N91" s="436">
        <f t="shared" si="63"/>
        <v>0.7438063063063063</v>
      </c>
      <c r="O91" s="437">
        <f t="shared" si="63"/>
        <v>1.148553557466771</v>
      </c>
      <c r="P91" s="250">
        <f>P89/P90</f>
        <v>0.9504163874796593</v>
      </c>
    </row>
    <row r="92" spans="1:16" ht="14.25">
      <c r="A92" s="20"/>
      <c r="B92" s="334"/>
      <c r="C92" s="335" t="s">
        <v>34</v>
      </c>
      <c r="D92" s="377">
        <f>IF(D47="","",D47+D56+D65+D77)</f>
        <v>1268</v>
      </c>
      <c r="E92" s="281">
        <f>IF(E47="","",E47+E56+E65+E77)</f>
        <v>1259</v>
      </c>
      <c r="F92" s="281">
        <f aca="true" t="shared" si="64" ref="F92:L92">IF(F47="","",F47+F56+F65+F77)</f>
        <v>1306</v>
      </c>
      <c r="G92" s="281">
        <f t="shared" si="64"/>
        <v>1330</v>
      </c>
      <c r="H92" s="281">
        <f t="shared" si="64"/>
        <v>1347</v>
      </c>
      <c r="I92" s="281">
        <f t="shared" si="64"/>
        <v>1246</v>
      </c>
      <c r="J92" s="281">
        <f t="shared" si="64"/>
        <v>1455</v>
      </c>
      <c r="K92" s="281">
        <f t="shared" si="64"/>
        <v>1262</v>
      </c>
      <c r="L92" s="281">
        <f t="shared" si="64"/>
        <v>1252</v>
      </c>
      <c r="M92" s="281">
        <f aca="true" t="shared" si="65" ref="M92:O93">IF(M47="","",M47+M56+M65+M77)</f>
        <v>996</v>
      </c>
      <c r="N92" s="281">
        <f t="shared" si="65"/>
        <v>1035</v>
      </c>
      <c r="O92" s="311">
        <f t="shared" si="65"/>
        <v>1119</v>
      </c>
      <c r="P92" s="336">
        <f>SUM(D92:O92)</f>
        <v>14875</v>
      </c>
    </row>
    <row r="93" spans="1:16" ht="14.25">
      <c r="A93" s="20"/>
      <c r="B93" s="327" t="s">
        <v>22</v>
      </c>
      <c r="C93" s="328" t="s">
        <v>35</v>
      </c>
      <c r="D93" s="389">
        <f>IF(D48="","",D48+D57+D66+D78)</f>
        <v>1142</v>
      </c>
      <c r="E93" s="330">
        <f>IF(E48="","",E48+E57+E66+E78)</f>
        <v>1351</v>
      </c>
      <c r="F93" s="330">
        <f aca="true" t="shared" si="66" ref="F93:L93">IF(F48="","",F48+F57+F66+F78)</f>
        <v>1181</v>
      </c>
      <c r="G93" s="330">
        <f t="shared" si="66"/>
        <v>1341</v>
      </c>
      <c r="H93" s="330">
        <f t="shared" si="66"/>
        <v>1090</v>
      </c>
      <c r="I93" s="330">
        <f t="shared" si="66"/>
        <v>1481</v>
      </c>
      <c r="J93" s="330">
        <f t="shared" si="66"/>
        <v>1331</v>
      </c>
      <c r="K93" s="330">
        <f t="shared" si="66"/>
        <v>1261</v>
      </c>
      <c r="L93" s="330">
        <f t="shared" si="66"/>
        <v>1280</v>
      </c>
      <c r="M93" s="330">
        <f t="shared" si="65"/>
        <v>1049</v>
      </c>
      <c r="N93" s="330">
        <f t="shared" si="65"/>
        <v>1106</v>
      </c>
      <c r="O93" s="341">
        <f t="shared" si="65"/>
        <v>1037</v>
      </c>
      <c r="P93" s="342">
        <f>SUM(D93:O93)</f>
        <v>14650</v>
      </c>
    </row>
    <row r="94" spans="1:16" s="244" customFormat="1" ht="14.25">
      <c r="A94" s="143"/>
      <c r="B94" s="332"/>
      <c r="C94" s="333" t="s">
        <v>36</v>
      </c>
      <c r="D94" s="403">
        <f>IF(D92="","",D92/D93)</f>
        <v>1.1103327495621715</v>
      </c>
      <c r="E94" s="305">
        <f>IF(E92="","",E92/E93)</f>
        <v>0.9319022945965951</v>
      </c>
      <c r="F94" s="305">
        <f aca="true" t="shared" si="67" ref="F94:O94">IF(F92="","",F92/F93)</f>
        <v>1.1058425063505504</v>
      </c>
      <c r="G94" s="305">
        <f t="shared" si="67"/>
        <v>0.9917971662938105</v>
      </c>
      <c r="H94" s="305">
        <f t="shared" si="67"/>
        <v>1.2357798165137615</v>
      </c>
      <c r="I94" s="305">
        <f t="shared" si="67"/>
        <v>0.8413234301147873</v>
      </c>
      <c r="J94" s="305">
        <f t="shared" si="67"/>
        <v>1.0931630353117956</v>
      </c>
      <c r="K94" s="305">
        <f t="shared" si="67"/>
        <v>1.000793021411578</v>
      </c>
      <c r="L94" s="305">
        <f t="shared" si="67"/>
        <v>0.978125</v>
      </c>
      <c r="M94" s="305">
        <f t="shared" si="67"/>
        <v>0.9494756911344138</v>
      </c>
      <c r="N94" s="305">
        <f t="shared" si="67"/>
        <v>0.9358047016274864</v>
      </c>
      <c r="O94" s="308">
        <f t="shared" si="67"/>
        <v>1.0790742526518804</v>
      </c>
      <c r="P94" s="250">
        <f>P92/P93</f>
        <v>1.015358361774744</v>
      </c>
    </row>
    <row r="95" spans="1:16" ht="14.25">
      <c r="A95" s="22" t="s">
        <v>13</v>
      </c>
      <c r="B95" s="355"/>
      <c r="C95" s="356" t="s">
        <v>34</v>
      </c>
      <c r="D95" s="420">
        <f>IF(D50="","",D50+D59+D68+D83)</f>
        <v>360</v>
      </c>
      <c r="E95" s="421">
        <f>IF(E50="","",E50+E59+E68+E83)</f>
        <v>406</v>
      </c>
      <c r="F95" s="421">
        <f aca="true" t="shared" si="68" ref="F95:L95">IF(F50="","",F50+F59+F68+F83)</f>
        <v>397</v>
      </c>
      <c r="G95" s="421">
        <f t="shared" si="68"/>
        <v>471</v>
      </c>
      <c r="H95" s="421">
        <f t="shared" si="68"/>
        <v>475</v>
      </c>
      <c r="I95" s="421">
        <f t="shared" si="68"/>
        <v>445</v>
      </c>
      <c r="J95" s="421">
        <f t="shared" si="68"/>
        <v>525</v>
      </c>
      <c r="K95" s="421">
        <f t="shared" si="68"/>
        <v>287</v>
      </c>
      <c r="L95" s="421">
        <f t="shared" si="68"/>
        <v>610</v>
      </c>
      <c r="M95" s="421">
        <f>IF(M50="","",M50+M59+M68+M83)</f>
        <v>371</v>
      </c>
      <c r="N95" s="421">
        <f>IF(N50="","",N50+N59+N68+N83)</f>
        <v>286</v>
      </c>
      <c r="O95" s="422">
        <f>IF(O50="","",O50+O59+O68+O83)</f>
        <v>350</v>
      </c>
      <c r="P95" s="336">
        <f>SUM(D95:O95)</f>
        <v>4983</v>
      </c>
    </row>
    <row r="96" spans="1:16" ht="14.25">
      <c r="A96" s="22"/>
      <c r="B96" s="349" t="s">
        <v>18</v>
      </c>
      <c r="C96" s="351" t="s">
        <v>35</v>
      </c>
      <c r="D96" s="431">
        <f>IF(D90="","",D90-D93)</f>
        <v>398</v>
      </c>
      <c r="E96" s="432">
        <f>IF(E90="","",E90-E93)</f>
        <v>527</v>
      </c>
      <c r="F96" s="432">
        <f aca="true" t="shared" si="69" ref="F96:O96">IF(F90="","",F90-F93)</f>
        <v>520</v>
      </c>
      <c r="G96" s="432">
        <f t="shared" si="69"/>
        <v>712</v>
      </c>
      <c r="H96" s="432">
        <f t="shared" si="69"/>
        <v>619</v>
      </c>
      <c r="I96" s="432">
        <f t="shared" si="69"/>
        <v>572</v>
      </c>
      <c r="J96" s="432">
        <f t="shared" si="69"/>
        <v>541</v>
      </c>
      <c r="K96" s="432">
        <f t="shared" si="69"/>
        <v>518</v>
      </c>
      <c r="L96" s="432">
        <f t="shared" si="69"/>
        <v>605</v>
      </c>
      <c r="M96" s="432">
        <f t="shared" si="69"/>
        <v>320</v>
      </c>
      <c r="N96" s="432">
        <f t="shared" si="69"/>
        <v>670</v>
      </c>
      <c r="O96" s="433">
        <f t="shared" si="69"/>
        <v>242</v>
      </c>
      <c r="P96" s="342">
        <f>SUM(D96:O96)</f>
        <v>6244</v>
      </c>
    </row>
    <row r="97" spans="1:16" s="244" customFormat="1" ht="15" thickBot="1">
      <c r="A97" s="147"/>
      <c r="B97" s="375"/>
      <c r="C97" s="376" t="s">
        <v>36</v>
      </c>
      <c r="D97" s="434">
        <f>IF(D95="","",D95/D96)</f>
        <v>0.9045226130653267</v>
      </c>
      <c r="E97" s="322">
        <f>IF(E95="","",E95/E96)</f>
        <v>0.7703984819734345</v>
      </c>
      <c r="F97" s="322">
        <f aca="true" t="shared" si="70" ref="F97:O97">IF(F95="","",F95/F96)</f>
        <v>0.7634615384615384</v>
      </c>
      <c r="G97" s="322">
        <f t="shared" si="70"/>
        <v>0.6615168539325843</v>
      </c>
      <c r="H97" s="322">
        <f t="shared" si="70"/>
        <v>0.7673667205169629</v>
      </c>
      <c r="I97" s="322">
        <f t="shared" si="70"/>
        <v>0.777972027972028</v>
      </c>
      <c r="J97" s="322">
        <f t="shared" si="70"/>
        <v>0.9704251386321626</v>
      </c>
      <c r="K97" s="322">
        <f t="shared" si="70"/>
        <v>0.5540540540540541</v>
      </c>
      <c r="L97" s="322">
        <f t="shared" si="70"/>
        <v>1.0082644628099173</v>
      </c>
      <c r="M97" s="322">
        <f t="shared" si="70"/>
        <v>1.159375</v>
      </c>
      <c r="N97" s="322">
        <f t="shared" si="70"/>
        <v>0.42686567164179107</v>
      </c>
      <c r="O97" s="323">
        <f t="shared" si="70"/>
        <v>1.4462809917355373</v>
      </c>
      <c r="P97" s="256">
        <f>P95/P96</f>
        <v>0.7980461242793081</v>
      </c>
    </row>
    <row r="98" spans="1:16" ht="15" thickTop="1">
      <c r="A98" s="12"/>
      <c r="B98" s="270"/>
      <c r="C98" s="270"/>
      <c r="D98" s="270"/>
      <c r="E98" s="270"/>
      <c r="F98" s="270"/>
      <c r="G98" s="270"/>
      <c r="H98" s="270"/>
      <c r="I98" s="270"/>
      <c r="J98" s="270"/>
      <c r="K98" s="270"/>
      <c r="L98" s="270"/>
      <c r="M98" s="270"/>
      <c r="N98" s="270"/>
      <c r="O98" s="270" t="s">
        <v>32</v>
      </c>
      <c r="P98" s="270"/>
    </row>
    <row r="99" spans="1:16" ht="14.25">
      <c r="A99" s="12"/>
      <c r="B99" s="270"/>
      <c r="C99" s="270"/>
      <c r="D99" s="270"/>
      <c r="E99" s="270"/>
      <c r="F99" s="270"/>
      <c r="G99" s="270"/>
      <c r="H99" s="270"/>
      <c r="I99" s="270"/>
      <c r="J99" s="443"/>
      <c r="K99" s="270"/>
      <c r="L99" s="270"/>
      <c r="M99" s="270"/>
      <c r="N99" s="270"/>
      <c r="O99" s="270"/>
      <c r="P99" s="586" t="s">
        <v>161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ignoredErrors>
    <ignoredError sqref="O20:O21" formula="1"/>
  </ignoredError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4" activePane="bottomRight" state="frozen"/>
      <selection pane="topLeft" activeCell="N13" sqref="N13"/>
      <selection pane="topRight" activeCell="N13" sqref="N13"/>
      <selection pane="bottomLeft" activeCell="N13" sqref="N13"/>
      <selection pane="bottomRight" activeCell="N13" sqref="N13"/>
    </sheetView>
  </sheetViews>
  <sheetFormatPr defaultColWidth="9.00390625" defaultRowHeight="13.5"/>
  <cols>
    <col min="1" max="1" width="13.125" style="168" customWidth="1"/>
    <col min="2" max="2" width="9.00390625" style="168" customWidth="1"/>
    <col min="3" max="16384" width="9.00390625" style="168" customWidth="1"/>
  </cols>
  <sheetData>
    <row r="1" spans="1:15" ht="17.25">
      <c r="A1" s="597"/>
      <c r="B1" s="158"/>
      <c r="C1" s="133"/>
      <c r="D1" s="56" t="s">
        <v>44</v>
      </c>
      <c r="E1" s="56"/>
      <c r="F1" s="56"/>
      <c r="G1" s="56"/>
      <c r="H1" s="56"/>
      <c r="I1" s="56" t="s">
        <v>212</v>
      </c>
      <c r="J1" s="56"/>
      <c r="K1" s="177"/>
      <c r="L1" s="177"/>
      <c r="M1" s="177"/>
      <c r="N1" s="177"/>
      <c r="O1" s="177"/>
    </row>
    <row r="2" spans="1:17" ht="14.25" thickBot="1">
      <c r="A2" s="257"/>
      <c r="B2" s="257"/>
      <c r="C2" s="177"/>
      <c r="D2" s="727" t="s">
        <v>204</v>
      </c>
      <c r="E2" s="700"/>
      <c r="F2" s="700"/>
      <c r="G2" s="700"/>
      <c r="H2" s="700"/>
      <c r="I2" s="700"/>
      <c r="J2" s="700"/>
      <c r="K2" s="700"/>
      <c r="L2" s="700"/>
      <c r="M2" s="700"/>
      <c r="N2" s="700"/>
      <c r="O2" s="726" t="s">
        <v>0</v>
      </c>
      <c r="Q2" s="168" t="s">
        <v>105</v>
      </c>
    </row>
    <row r="3" spans="1:29" ht="18" thickBot="1">
      <c r="A3" s="57" t="s">
        <v>45</v>
      </c>
      <c r="B3" s="58" t="s">
        <v>46</v>
      </c>
      <c r="C3" s="59" t="s">
        <v>1</v>
      </c>
      <c r="D3" s="60" t="s">
        <v>2</v>
      </c>
      <c r="E3" s="60" t="s">
        <v>3</v>
      </c>
      <c r="F3" s="60" t="s">
        <v>4</v>
      </c>
      <c r="G3" s="60" t="s">
        <v>5</v>
      </c>
      <c r="H3" s="61" t="s">
        <v>6</v>
      </c>
      <c r="I3" s="60" t="s">
        <v>7</v>
      </c>
      <c r="J3" s="60" t="s">
        <v>8</v>
      </c>
      <c r="K3" s="60" t="s">
        <v>9</v>
      </c>
      <c r="L3" s="60" t="s">
        <v>10</v>
      </c>
      <c r="M3" s="60" t="s">
        <v>11</v>
      </c>
      <c r="N3" s="62" t="s">
        <v>12</v>
      </c>
      <c r="O3" s="159" t="s">
        <v>131</v>
      </c>
      <c r="Q3" s="258" t="s">
        <v>106</v>
      </c>
      <c r="R3" s="258" t="s">
        <v>107</v>
      </c>
      <c r="S3" s="258" t="s">
        <v>108</v>
      </c>
      <c r="T3" s="258" t="s">
        <v>109</v>
      </c>
      <c r="U3" s="258" t="s">
        <v>110</v>
      </c>
      <c r="V3" s="258" t="s">
        <v>111</v>
      </c>
      <c r="W3" s="258" t="s">
        <v>112</v>
      </c>
      <c r="X3" s="258" t="s">
        <v>113</v>
      </c>
      <c r="Y3" s="258" t="s">
        <v>114</v>
      </c>
      <c r="Z3" s="258" t="s">
        <v>115</v>
      </c>
      <c r="AA3" s="258" t="s">
        <v>116</v>
      </c>
      <c r="AB3" s="258" t="s">
        <v>117</v>
      </c>
      <c r="AC3" s="258" t="s">
        <v>118</v>
      </c>
    </row>
    <row r="4" spans="1:29" ht="13.5" customHeight="1" thickTop="1">
      <c r="A4" s="63"/>
      <c r="B4" s="259" t="s">
        <v>49</v>
      </c>
      <c r="C4" s="162">
        <f>IF('5 県北'!C34="","",'5 県北'!C34)</f>
        <v>98</v>
      </c>
      <c r="D4" s="180">
        <f>IF('5 県北'!D34="","",'5 県北'!D34)</f>
        <v>123</v>
      </c>
      <c r="E4" s="180">
        <f>IF('5 県北'!E34="","",'5 県北'!E34)</f>
        <v>201</v>
      </c>
      <c r="F4" s="180">
        <f>IF('5 県北'!F34="","",'5 県北'!F34)</f>
        <v>154</v>
      </c>
      <c r="G4" s="180">
        <f>IF('5 県北'!G34="","",'5 県北'!G34)</f>
        <v>165</v>
      </c>
      <c r="H4" s="180">
        <f>IF('5 県北'!H34="","",'5 県北'!H34)</f>
        <v>86</v>
      </c>
      <c r="I4" s="180">
        <f>IF('5 県北'!I34="","",'5 県北'!I34)</f>
        <v>92</v>
      </c>
      <c r="J4" s="180">
        <f>IF('5 県北'!J34="","",'5 県北'!J34)</f>
        <v>99</v>
      </c>
      <c r="K4" s="180">
        <f>IF('5 県北'!K34="","",'5 県北'!K34)</f>
        <v>87</v>
      </c>
      <c r="L4" s="180">
        <f>IF('5 県北'!L34="","",'5 県北'!L34)</f>
        <v>80</v>
      </c>
      <c r="M4" s="180">
        <f>IF('5 県北'!M34="","",'5 県北'!M34)</f>
        <v>87</v>
      </c>
      <c r="N4" s="180">
        <f>IF('5 県北'!N34="","",'5 県北'!N34)</f>
        <v>95</v>
      </c>
      <c r="O4" s="206">
        <f>SUM(C4:N4)</f>
        <v>1367</v>
      </c>
      <c r="Q4" s="168">
        <f>IF('5 県北'!C34="","",'5 県北'!C9+'5 県北'!C24+'5 県北'!C29)</f>
        <v>18</v>
      </c>
      <c r="R4" s="168">
        <f>IF('5 県北'!D34="","",'5 県北'!D9+'5 県北'!D24+'5 県北'!D29)</f>
        <v>47</v>
      </c>
      <c r="S4" s="168">
        <f>IF('5 県北'!E34="","",'5 県北'!E9+'5 県北'!E24+'5 県北'!E29)</f>
        <v>31</v>
      </c>
      <c r="T4" s="168">
        <f>IF('5 県北'!F34="","",'5 県北'!F9+'5 県北'!F24+'5 県北'!F29)</f>
        <v>38</v>
      </c>
      <c r="U4" s="168">
        <f>IF('5 県北'!G34="","",'5 県北'!G9+'5 県北'!G24+'5 県北'!G29)</f>
        <v>26</v>
      </c>
      <c r="V4" s="168">
        <f>IF('5 県北'!H34="","",'5 県北'!H9+'5 県北'!H24+'5 県北'!H29)</f>
        <v>20</v>
      </c>
      <c r="W4" s="168">
        <f>IF('5 県北'!I34="","",'5 県北'!I9+'5 県北'!I24+'5 県北'!I29)</f>
        <v>26</v>
      </c>
      <c r="X4" s="168">
        <f>IF('5 県北'!J34="","",'5 県北'!J9+'5 県北'!J24+'5 県北'!J29)</f>
        <v>20</v>
      </c>
      <c r="Y4" s="168">
        <f>IF('5 県北'!K34="","",'5 県北'!K9+'5 県北'!K24+'5 県北'!K29)</f>
        <v>28</v>
      </c>
      <c r="Z4" s="168">
        <f>IF('5 県北'!L34="","",'5 県北'!L9+'5 県北'!L24+'5 県北'!L29)</f>
        <v>24</v>
      </c>
      <c r="AA4" s="168">
        <f>IF('5 県北'!M34="","",'5 県北'!M9+'5 県北'!M24+'5 県北'!M29)</f>
        <v>13</v>
      </c>
      <c r="AB4" s="168">
        <f>IF('5 県北'!N34="","",'5 県北'!N9+'5 県北'!N24+'5 県北'!N29)</f>
        <v>22</v>
      </c>
      <c r="AC4" s="260">
        <f>SUM(Q4:AB4)</f>
        <v>313</v>
      </c>
    </row>
    <row r="5" spans="1:15" ht="13.5" customHeight="1">
      <c r="A5" s="64"/>
      <c r="B5" s="261" t="s">
        <v>50</v>
      </c>
      <c r="C5" s="163">
        <f>IF('5 県北'!C35="","",'5 県北'!C35)</f>
        <v>72</v>
      </c>
      <c r="D5" s="183">
        <f>IF('5 県北'!D35="","",'5 県北'!D35)</f>
        <v>90</v>
      </c>
      <c r="E5" s="183">
        <f>IF('5 県北'!E35="","",'5 県北'!E35)</f>
        <v>83</v>
      </c>
      <c r="F5" s="183">
        <f>IF('5 県北'!F35="","",'5 県北'!F35)</f>
        <v>88</v>
      </c>
      <c r="G5" s="183">
        <f>IF('5 県北'!G35="","",'5 県北'!G35)</f>
        <v>94</v>
      </c>
      <c r="H5" s="183">
        <f>IF('5 県北'!H35="","",'5 県北'!H35)</f>
        <v>71</v>
      </c>
      <c r="I5" s="183">
        <f>IF('5 県北'!I35="","",'5 県北'!I35)</f>
        <v>76</v>
      </c>
      <c r="J5" s="183">
        <f>IF('5 県北'!J35="","",'5 県北'!J35)</f>
        <v>72</v>
      </c>
      <c r="K5" s="183">
        <f>IF('5 県北'!K35="","",'5 県北'!K35)</f>
        <v>67</v>
      </c>
      <c r="L5" s="183">
        <f>IF('5 県北'!L35="","",'5 県北'!L35)</f>
        <v>52</v>
      </c>
      <c r="M5" s="183">
        <f>IF('5 県北'!M35="","",'5 県北'!M35)</f>
        <v>64</v>
      </c>
      <c r="N5" s="183">
        <f>IF('5 県北'!N35="","",'5 県北'!N35)</f>
        <v>65</v>
      </c>
      <c r="O5" s="207">
        <f aca="true" t="shared" si="0" ref="O5:O33">SUM(C5:N5)</f>
        <v>894</v>
      </c>
    </row>
    <row r="6" spans="1:15" ht="13.5" customHeight="1">
      <c r="A6" s="65" t="s">
        <v>132</v>
      </c>
      <c r="B6" s="261" t="s">
        <v>51</v>
      </c>
      <c r="C6" s="163">
        <f>IF('5 県北'!C36="","",'5 県北'!C36)</f>
        <v>12</v>
      </c>
      <c r="D6" s="183">
        <f>IF('5 県北'!D36="","",'5 県北'!D36)</f>
        <v>0</v>
      </c>
      <c r="E6" s="183">
        <f>IF('5 県北'!E36="","",'5 県北'!E36)</f>
        <v>107</v>
      </c>
      <c r="F6" s="183">
        <f>IF('5 県北'!F36="","",'5 県北'!F36)</f>
        <v>46</v>
      </c>
      <c r="G6" s="183">
        <f>IF('5 県北'!G36="","",'5 県北'!G36)</f>
        <v>53</v>
      </c>
      <c r="H6" s="183">
        <f>IF('5 県北'!H36="","",'5 県北'!H36)</f>
        <v>4</v>
      </c>
      <c r="I6" s="183">
        <f>IF('5 県北'!I36="","",'5 県北'!I36)</f>
        <v>10</v>
      </c>
      <c r="J6" s="183">
        <f>IF('5 県北'!J36="","",'5 県北'!J36)</f>
        <v>14</v>
      </c>
      <c r="K6" s="183">
        <f>IF('5 県北'!K36="","",'5 県北'!K36)</f>
        <v>8</v>
      </c>
      <c r="L6" s="183">
        <f>IF('5 県北'!L36="","",'5 県北'!L36)</f>
        <v>10</v>
      </c>
      <c r="M6" s="183">
        <f>IF('5 県北'!M36="","",'5 県北'!M36)</f>
        <v>11</v>
      </c>
      <c r="N6" s="183">
        <f>IF('5 県北'!N36="","",'5 県北'!N36)</f>
        <v>20</v>
      </c>
      <c r="O6" s="207">
        <f t="shared" si="0"/>
        <v>295</v>
      </c>
    </row>
    <row r="7" spans="1:15" ht="13.5" customHeight="1">
      <c r="A7" s="65"/>
      <c r="B7" s="261" t="s">
        <v>79</v>
      </c>
      <c r="C7" s="163">
        <f>IF('5 県北'!C37="","",'5 県北'!C37)</f>
        <v>0</v>
      </c>
      <c r="D7" s="183">
        <f>IF('5 県北'!D37="","",'5 県北'!D37)</f>
        <v>0</v>
      </c>
      <c r="E7" s="183">
        <f>IF('5 県北'!E37="","",'5 県北'!E37)</f>
        <v>0</v>
      </c>
      <c r="F7" s="183">
        <f>IF('5 県北'!F37="","",'5 県北'!F37)</f>
        <v>0</v>
      </c>
      <c r="G7" s="183">
        <f>IF('5 県北'!G37="","",'5 県北'!G37)</f>
        <v>0</v>
      </c>
      <c r="H7" s="183">
        <f>IF('5 県北'!H37="","",'5 県北'!H37)</f>
        <v>1</v>
      </c>
      <c r="I7" s="183">
        <f>IF('5 県北'!I37="","",'5 県北'!I37)</f>
        <v>0</v>
      </c>
      <c r="J7" s="183">
        <f>IF('5 県北'!J37="","",'5 県北'!J37)</f>
        <v>0</v>
      </c>
      <c r="K7" s="183">
        <f>IF('5 県北'!K37="","",'5 県北'!K37)</f>
        <v>0</v>
      </c>
      <c r="L7" s="183">
        <f>IF('5 県北'!L37="","",'5 県北'!L37)</f>
        <v>0</v>
      </c>
      <c r="M7" s="183">
        <f>IF('5 県北'!M37="","",'5 県北'!M37)</f>
        <v>0</v>
      </c>
      <c r="N7" s="183">
        <f>IF('5 県北'!N37="","",'5 県北'!N37)</f>
        <v>0</v>
      </c>
      <c r="O7" s="207">
        <f t="shared" si="0"/>
        <v>1</v>
      </c>
    </row>
    <row r="8" spans="1:15" ht="13.5" customHeight="1" thickBot="1">
      <c r="A8" s="66"/>
      <c r="B8" s="262" t="s">
        <v>52</v>
      </c>
      <c r="C8" s="164">
        <f>IF('5 県北'!C38="","",'5 県北'!C38)</f>
        <v>14</v>
      </c>
      <c r="D8" s="215">
        <f>IF('5 県北'!D38="","",'5 県北'!D38)</f>
        <v>33</v>
      </c>
      <c r="E8" s="215">
        <f>IF('5 県北'!E38="","",'5 県北'!E38)</f>
        <v>11</v>
      </c>
      <c r="F8" s="215">
        <f>IF('5 県北'!F38="","",'5 県北'!F38)</f>
        <v>20</v>
      </c>
      <c r="G8" s="215">
        <f>IF('5 県北'!G38="","",'5 県北'!G38)</f>
        <v>18</v>
      </c>
      <c r="H8" s="215">
        <f>IF('5 県北'!H38="","",'5 県北'!H38)</f>
        <v>10</v>
      </c>
      <c r="I8" s="215">
        <f>IF('5 県北'!I38="","",'5 県北'!I38)</f>
        <v>6</v>
      </c>
      <c r="J8" s="215">
        <f>IF('5 県北'!J38="","",'5 県北'!J38)</f>
        <v>13</v>
      </c>
      <c r="K8" s="215">
        <f>IF('5 県北'!K38="","",'5 県北'!K38)</f>
        <v>12</v>
      </c>
      <c r="L8" s="215">
        <f>IF('5 県北'!L38="","",'5 県北'!L38)</f>
        <v>18</v>
      </c>
      <c r="M8" s="215">
        <f>IF('5 県北'!M38="","",'5 県北'!M38)</f>
        <v>12</v>
      </c>
      <c r="N8" s="215">
        <f>IF('5 県北'!N38="","",'5 県北'!N38)</f>
        <v>10</v>
      </c>
      <c r="O8" s="216">
        <f t="shared" si="0"/>
        <v>177</v>
      </c>
    </row>
    <row r="9" spans="1:29" ht="13.5" customHeight="1" thickTop="1">
      <c r="A9" s="751" t="s">
        <v>53</v>
      </c>
      <c r="B9" s="263" t="s">
        <v>49</v>
      </c>
      <c r="C9" s="162">
        <f>IF('6 県央'!C49="","",'6 県央'!C49)</f>
        <v>368</v>
      </c>
      <c r="D9" s="180">
        <f>IF('6 県央'!D49="","",'6 県央'!D49)</f>
        <v>284</v>
      </c>
      <c r="E9" s="180">
        <f>IF('6 県央'!E49="","",'6 県央'!E49)</f>
        <v>425</v>
      </c>
      <c r="F9" s="180">
        <f>IF('6 県央'!F49="","",'6 県央'!F49)</f>
        <v>366</v>
      </c>
      <c r="G9" s="180">
        <f>IF('6 県央'!G49="","",'6 県央'!G49)</f>
        <v>373</v>
      </c>
      <c r="H9" s="180">
        <f>IF('6 県央'!H49="","",'6 県央'!H49)</f>
        <v>355</v>
      </c>
      <c r="I9" s="180">
        <f>IF('6 県央'!I49="","",'6 県央'!I49)</f>
        <v>461</v>
      </c>
      <c r="J9" s="180">
        <f>IF('6 県央'!J49="","",'6 県央'!J49)</f>
        <v>320</v>
      </c>
      <c r="K9" s="180">
        <f>IF('6 県央'!K49="","",'6 県央'!K49)</f>
        <v>362</v>
      </c>
      <c r="L9" s="180">
        <f>IF('6 県央'!L49="","",'6 県央'!L49)</f>
        <v>237</v>
      </c>
      <c r="M9" s="180">
        <f>IF('6 県央'!M49="","",'6 県央'!M49)</f>
        <v>237</v>
      </c>
      <c r="N9" s="180">
        <f>IF('6 県央'!N49="","",'6 県央'!N49)</f>
        <v>335</v>
      </c>
      <c r="O9" s="218">
        <f t="shared" si="0"/>
        <v>4123</v>
      </c>
      <c r="Q9" s="264">
        <f>IF('6 県央'!C49="","",'6 県央'!C9+'6 県央'!C19+'6 県央'!C24+'6 県央'!C29+'6 県央'!C34+'6 県央'!C39+'6 県央'!C44)</f>
        <v>151</v>
      </c>
      <c r="R9" s="264">
        <f>IF('6 県央'!D49="","",'6 県央'!D9+'6 県央'!D24+'6 県央'!D29+'6 県央'!D34+'6 県央'!D44)</f>
        <v>82</v>
      </c>
      <c r="S9" s="264">
        <f>IF('6 県央'!E49="","",'6 県央'!E9+'6 県央'!E24+'6 県央'!E29+'6 県央'!E34+'6 県央'!E44)</f>
        <v>106</v>
      </c>
      <c r="T9" s="264">
        <f>IF('6 県央'!F49="","",'6 県央'!F9+'6 県央'!F24+'6 県央'!F29+'6 県央'!F34+'6 県央'!F44)</f>
        <v>90</v>
      </c>
      <c r="U9" s="264">
        <f>IF('6 県央'!G49="","",'6 県央'!G9+'6 県央'!G24+'6 県央'!G29+'6 県央'!G34+'6 県央'!G44)</f>
        <v>80</v>
      </c>
      <c r="V9" s="264">
        <f>IF('6 県央'!H49="","",'6 県央'!H9+'6 県央'!H24+'6 県央'!H29+'6 県央'!H34+'6 県央'!H44)</f>
        <v>89</v>
      </c>
      <c r="W9" s="264">
        <f>IF('6 県央'!I49="","",'6 県央'!I9+'6 県央'!I24+'6 県央'!I29+'6 県央'!I34+'6 県央'!I44)</f>
        <v>70</v>
      </c>
      <c r="X9" s="264">
        <f>IF('6 県央'!J49="","",'6 県央'!J9+'6 県央'!J24+'6 県央'!J29+'6 県央'!J34+'6 県央'!J44)</f>
        <v>85</v>
      </c>
      <c r="Y9" s="264">
        <f>IF('6 県央'!K49="","",'6 県央'!K9+'6 県央'!K24+'6 県央'!K29+'6 県央'!K34+'6 県央'!K44)</f>
        <v>100</v>
      </c>
      <c r="Z9" s="264">
        <f>IF('6 県央'!L49="","",'6 県央'!L9+'6 県央'!L24+'6 県央'!L29+'6 県央'!L34+'6 県央'!L44)</f>
        <v>55</v>
      </c>
      <c r="AA9" s="264">
        <f>IF('6 県央'!M49="","",'6 県央'!M9+'6 県央'!M24+'6 県央'!M29+'6 県央'!M34+'6 県央'!M44)</f>
        <v>71</v>
      </c>
      <c r="AB9" s="264">
        <f>IF('6 県央'!N49="","",'6 県央'!N9+'6 県央'!N24+'6 県央'!N29+'6 県央'!N34+'6 県央'!N44)</f>
        <v>60</v>
      </c>
      <c r="AC9" s="260">
        <f>SUM(Q9:AB9)</f>
        <v>1039</v>
      </c>
    </row>
    <row r="10" spans="1:15" ht="13.5" customHeight="1">
      <c r="A10" s="752"/>
      <c r="B10" s="261" t="s">
        <v>50</v>
      </c>
      <c r="C10" s="163">
        <f>IF('6 県央'!C50="","",'6 県央'!C50)</f>
        <v>222</v>
      </c>
      <c r="D10" s="183">
        <f>IF('6 県央'!D50="","",'6 県央'!D50)</f>
        <v>203</v>
      </c>
      <c r="E10" s="183">
        <f>IF('6 県央'!E50="","",'6 県央'!E50)</f>
        <v>266</v>
      </c>
      <c r="F10" s="183">
        <f>IF('6 県央'!F50="","",'6 県央'!F50)</f>
        <v>208</v>
      </c>
      <c r="G10" s="183">
        <f>IF('6 県央'!G50="","",'6 県央'!G50)</f>
        <v>198</v>
      </c>
      <c r="H10" s="183">
        <f>IF('6 県央'!H50="","",'6 県央'!H50)</f>
        <v>214</v>
      </c>
      <c r="I10" s="183">
        <f>IF('6 県央'!I50="","",'6 県央'!I50)</f>
        <v>215</v>
      </c>
      <c r="J10" s="183">
        <f>IF('6 県央'!J50="","",'6 県央'!J50)</f>
        <v>177</v>
      </c>
      <c r="K10" s="183">
        <f>IF('6 県央'!K50="","",'6 県央'!K50)</f>
        <v>198</v>
      </c>
      <c r="L10" s="183">
        <f>IF('6 県央'!L50="","",'6 県央'!L50)</f>
        <v>152</v>
      </c>
      <c r="M10" s="183">
        <f>IF('6 県央'!M50="","",'6 県央'!M50)</f>
        <v>162</v>
      </c>
      <c r="N10" s="183">
        <f>IF('6 県央'!N50="","",'6 県央'!N50)</f>
        <v>187</v>
      </c>
      <c r="O10" s="207">
        <f t="shared" si="0"/>
        <v>2402</v>
      </c>
    </row>
    <row r="11" spans="1:15" ht="13.5" customHeight="1">
      <c r="A11" s="752"/>
      <c r="B11" s="261" t="s">
        <v>51</v>
      </c>
      <c r="C11" s="163">
        <f>IF('6 県央'!C51="","",'6 県央'!C51)</f>
        <v>78</v>
      </c>
      <c r="D11" s="183">
        <f>IF('6 県央'!D51="","",'6 県央'!D51)</f>
        <v>32</v>
      </c>
      <c r="E11" s="183">
        <f>IF('6 県央'!E51="","",'6 県央'!E51)</f>
        <v>94</v>
      </c>
      <c r="F11" s="183">
        <f>IF('6 県央'!F51="","",'6 県央'!F51)</f>
        <v>79</v>
      </c>
      <c r="G11" s="183">
        <f>IF('6 県央'!G51="","",'6 県央'!G51)</f>
        <v>114</v>
      </c>
      <c r="H11" s="183">
        <f>IF('6 県央'!H51="","",'6 県央'!H51)</f>
        <v>71</v>
      </c>
      <c r="I11" s="183">
        <f>IF('6 県央'!I51="","",'6 県央'!I51)</f>
        <v>172</v>
      </c>
      <c r="J11" s="183">
        <f>IF('6 県央'!J51="","",'6 県央'!J51)</f>
        <v>84</v>
      </c>
      <c r="K11" s="183">
        <f>IF('6 県央'!K51="","",'6 県央'!K51)</f>
        <v>46</v>
      </c>
      <c r="L11" s="183">
        <f>IF('6 県央'!L51="","",'6 県央'!L51)</f>
        <v>31</v>
      </c>
      <c r="M11" s="183">
        <f>IF('6 県央'!M51="","",'6 県央'!M51)</f>
        <v>34</v>
      </c>
      <c r="N11" s="183">
        <f>IF('6 県央'!N51="","",'6 県央'!N51)</f>
        <v>62</v>
      </c>
      <c r="O11" s="207">
        <f t="shared" si="0"/>
        <v>897</v>
      </c>
    </row>
    <row r="12" spans="1:15" ht="13.5" customHeight="1">
      <c r="A12" s="65"/>
      <c r="B12" s="261" t="s">
        <v>79</v>
      </c>
      <c r="C12" s="163">
        <f>IF('6 県央'!C52="","",'6 県央'!C52)</f>
        <v>2</v>
      </c>
      <c r="D12" s="183">
        <f>IF('6 県央'!D52="","",'6 県央'!D52)</f>
        <v>1</v>
      </c>
      <c r="E12" s="183">
        <f>IF('6 県央'!E52="","",'6 県央'!E52)</f>
        <v>0</v>
      </c>
      <c r="F12" s="183">
        <f>IF('6 県央'!F52="","",'6 県央'!F52)</f>
        <v>0</v>
      </c>
      <c r="G12" s="183">
        <f>IF('6 県央'!G52="","",'6 県央'!G52)</f>
        <v>0</v>
      </c>
      <c r="H12" s="183">
        <f>IF('6 県央'!H52="","",'6 県央'!H52)</f>
        <v>1</v>
      </c>
      <c r="I12" s="183">
        <f>IF('6 県央'!I52="","",'6 県央'!I52)</f>
        <v>0</v>
      </c>
      <c r="J12" s="183">
        <f>IF('6 県央'!J52="","",'6 県央'!J52)</f>
        <v>0</v>
      </c>
      <c r="K12" s="183">
        <f>IF('6 県央'!K52="","",'6 県央'!K52)</f>
        <v>1</v>
      </c>
      <c r="L12" s="183">
        <f>IF('6 県央'!L52="","",'6 県央'!L52)</f>
        <v>0</v>
      </c>
      <c r="M12" s="183">
        <f>IF('6 県央'!M52="","",'6 県央'!M52)</f>
        <v>0</v>
      </c>
      <c r="N12" s="183">
        <f>IF('6 県央'!N52="","",'6 県央'!N52)</f>
        <v>0</v>
      </c>
      <c r="O12" s="207">
        <f t="shared" si="0"/>
        <v>5</v>
      </c>
    </row>
    <row r="13" spans="1:15" ht="13.5" customHeight="1" thickBot="1">
      <c r="A13" s="65"/>
      <c r="B13" s="265" t="s">
        <v>52</v>
      </c>
      <c r="C13" s="164">
        <f>IF('6 県央'!C53="","",'6 県央'!C53)</f>
        <v>66</v>
      </c>
      <c r="D13" s="215">
        <f>IF('6 県央'!D53="","",'6 県央'!D53)</f>
        <v>48</v>
      </c>
      <c r="E13" s="215">
        <f>IF('6 県央'!E53="","",'6 県央'!E53)</f>
        <v>65</v>
      </c>
      <c r="F13" s="215">
        <f>IF('6 県央'!F53="","",'6 県央'!F53)</f>
        <v>79</v>
      </c>
      <c r="G13" s="215">
        <f>IF('6 県央'!G53="","",'6 県央'!G53)</f>
        <v>61</v>
      </c>
      <c r="H13" s="215">
        <f>IF('6 県央'!H53="","",'6 県央'!H53)</f>
        <v>69</v>
      </c>
      <c r="I13" s="215">
        <f>IF('6 県央'!I53="","",'6 県央'!I53)</f>
        <v>74</v>
      </c>
      <c r="J13" s="215">
        <f>IF('6 県央'!J53="","",'6 県央'!J53)</f>
        <v>59</v>
      </c>
      <c r="K13" s="215">
        <f>IF('6 県央'!K53="","",'6 県央'!K53)</f>
        <v>117</v>
      </c>
      <c r="L13" s="215">
        <f>IF('6 県央'!L53="","",'6 県央'!L53)</f>
        <v>54</v>
      </c>
      <c r="M13" s="215">
        <f>IF('6 県央'!M53="","",'6 県央'!M53)</f>
        <v>41</v>
      </c>
      <c r="N13" s="215">
        <f>IF('6 県央'!N53="","",'6 県央'!N53)</f>
        <v>86</v>
      </c>
      <c r="O13" s="216">
        <f t="shared" si="0"/>
        <v>819</v>
      </c>
    </row>
    <row r="14" spans="1:29" ht="13.5" customHeight="1" thickTop="1">
      <c r="A14" s="751" t="s">
        <v>54</v>
      </c>
      <c r="B14" s="259" t="s">
        <v>49</v>
      </c>
      <c r="C14" s="162">
        <f>IF('7 鹿行'!C29="","",'7 鹿行'!C29)</f>
        <v>156</v>
      </c>
      <c r="D14" s="180">
        <f>IF('7 鹿行'!D29="","",'7 鹿行'!D29)</f>
        <v>114</v>
      </c>
      <c r="E14" s="180">
        <f>IF('7 鹿行'!E29="","",'7 鹿行'!E29)</f>
        <v>212</v>
      </c>
      <c r="F14" s="180">
        <f>IF('7 鹿行'!F29="","",'7 鹿行'!F29)</f>
        <v>163</v>
      </c>
      <c r="G14" s="180">
        <f>IF('7 鹿行'!G29="","",'7 鹿行'!G29)</f>
        <v>102</v>
      </c>
      <c r="H14" s="180">
        <f>IF('7 鹿行'!H29="","",'7 鹿行'!H29)</f>
        <v>187</v>
      </c>
      <c r="I14" s="180">
        <f>IF('7 鹿行'!I29="","",'7 鹿行'!I29)</f>
        <v>130</v>
      </c>
      <c r="J14" s="180">
        <f>IF('7 鹿行'!J29="","",'7 鹿行'!J29)</f>
        <v>112</v>
      </c>
      <c r="K14" s="180">
        <f>IF('7 鹿行'!K29="","",'7 鹿行'!K29)</f>
        <v>108</v>
      </c>
      <c r="L14" s="180">
        <f>IF('7 鹿行'!L29="","",'7 鹿行'!L29)</f>
        <v>157</v>
      </c>
      <c r="M14" s="180">
        <f>IF('7 鹿行'!M29="","",'7 鹿行'!M29)</f>
        <v>112</v>
      </c>
      <c r="N14" s="180">
        <f>IF('7 鹿行'!N29="","",'7 鹿行'!N29)</f>
        <v>132</v>
      </c>
      <c r="O14" s="218">
        <f t="shared" si="0"/>
        <v>1685</v>
      </c>
      <c r="Q14" s="168">
        <f>'7 鹿行'!C29</f>
        <v>156</v>
      </c>
      <c r="R14" s="168">
        <f>'7 鹿行'!D29</f>
        <v>114</v>
      </c>
      <c r="S14" s="168">
        <f>'7 鹿行'!E29</f>
        <v>212</v>
      </c>
      <c r="T14" s="168">
        <f>'7 鹿行'!F29</f>
        <v>163</v>
      </c>
      <c r="U14" s="168">
        <f>'7 鹿行'!G29</f>
        <v>102</v>
      </c>
      <c r="V14" s="168">
        <f>'7 鹿行'!H29</f>
        <v>187</v>
      </c>
      <c r="W14" s="168">
        <f>'7 鹿行'!I29</f>
        <v>130</v>
      </c>
      <c r="X14" s="168">
        <f>'7 鹿行'!J29</f>
        <v>112</v>
      </c>
      <c r="Y14" s="168">
        <f>'7 鹿行'!K29</f>
        <v>108</v>
      </c>
      <c r="Z14" s="168">
        <f>'7 鹿行'!L29</f>
        <v>157</v>
      </c>
      <c r="AA14" s="168">
        <f>'7 鹿行'!M29</f>
        <v>112</v>
      </c>
      <c r="AB14" s="168">
        <f>'7 鹿行'!N29</f>
        <v>132</v>
      </c>
      <c r="AC14" s="260">
        <f>SUM(Q14:AB14)</f>
        <v>1685</v>
      </c>
    </row>
    <row r="15" spans="1:15" ht="13.5" customHeight="1">
      <c r="A15" s="752"/>
      <c r="B15" s="261" t="s">
        <v>50</v>
      </c>
      <c r="C15" s="163">
        <f>IF('7 鹿行'!C30="","",'7 鹿行'!C30)</f>
        <v>80</v>
      </c>
      <c r="D15" s="183">
        <f>IF('7 鹿行'!D30="","",'7 鹿行'!D30)</f>
        <v>72</v>
      </c>
      <c r="E15" s="183">
        <f>IF('7 鹿行'!E30="","",'7 鹿行'!E30)</f>
        <v>91</v>
      </c>
      <c r="F15" s="183">
        <f>IF('7 鹿行'!F30="","",'7 鹿行'!F30)</f>
        <v>102</v>
      </c>
      <c r="G15" s="183">
        <f>IF('7 鹿行'!G30="","",'7 鹿行'!G30)</f>
        <v>75</v>
      </c>
      <c r="H15" s="183">
        <f>IF('7 鹿行'!H30="","",'7 鹿行'!H30)</f>
        <v>89</v>
      </c>
      <c r="I15" s="183">
        <f>IF('7 鹿行'!I30="","",'7 鹿行'!I30)</f>
        <v>95</v>
      </c>
      <c r="J15" s="183">
        <f>IF('7 鹿行'!J30="","",'7 鹿行'!J30)</f>
        <v>71</v>
      </c>
      <c r="K15" s="183">
        <f>IF('7 鹿行'!K30="","",'7 鹿行'!K30)</f>
        <v>72</v>
      </c>
      <c r="L15" s="183">
        <f>IF('7 鹿行'!L30="","",'7 鹿行'!L30)</f>
        <v>66</v>
      </c>
      <c r="M15" s="183">
        <f>IF('7 鹿行'!M30="","",'7 鹿行'!M30)</f>
        <v>56</v>
      </c>
      <c r="N15" s="183">
        <f>IF('7 鹿行'!N30="","",'7 鹿行'!N30)</f>
        <v>110</v>
      </c>
      <c r="O15" s="207">
        <f t="shared" si="0"/>
        <v>979</v>
      </c>
    </row>
    <row r="16" spans="1:15" ht="13.5" customHeight="1">
      <c r="A16" s="752"/>
      <c r="B16" s="261" t="s">
        <v>51</v>
      </c>
      <c r="C16" s="163">
        <f>IF('7 鹿行'!C31="","",'7 鹿行'!C31)</f>
        <v>70</v>
      </c>
      <c r="D16" s="183">
        <f>IF('7 鹿行'!D31="","",'7 鹿行'!D31)</f>
        <v>29</v>
      </c>
      <c r="E16" s="183">
        <f>IF('7 鹿行'!E31="","",'7 鹿行'!E31)</f>
        <v>104</v>
      </c>
      <c r="F16" s="183">
        <f>IF('7 鹿行'!F31="","",'7 鹿行'!F31)</f>
        <v>48</v>
      </c>
      <c r="G16" s="183">
        <f>IF('7 鹿行'!G31="","",'7 鹿行'!G31)</f>
        <v>18</v>
      </c>
      <c r="H16" s="183">
        <f>IF('7 鹿行'!H31="","",'7 鹿行'!H31)</f>
        <v>87</v>
      </c>
      <c r="I16" s="183">
        <f>IF('7 鹿行'!I31="","",'7 鹿行'!I31)</f>
        <v>24</v>
      </c>
      <c r="J16" s="183">
        <f>IF('7 鹿行'!J31="","",'7 鹿行'!J31)</f>
        <v>17</v>
      </c>
      <c r="K16" s="183">
        <f>IF('7 鹿行'!K31="","",'7 鹿行'!K31)</f>
        <v>18</v>
      </c>
      <c r="L16" s="183">
        <f>IF('7 鹿行'!L31="","",'7 鹿行'!L31)</f>
        <v>80</v>
      </c>
      <c r="M16" s="183">
        <f>IF('7 鹿行'!M31="","",'7 鹿行'!M31)</f>
        <v>39</v>
      </c>
      <c r="N16" s="183">
        <f>IF('7 鹿行'!N31="","",'7 鹿行'!N31)</f>
        <v>15</v>
      </c>
      <c r="O16" s="207">
        <f t="shared" si="0"/>
        <v>549</v>
      </c>
    </row>
    <row r="17" spans="1:15" ht="13.5" customHeight="1">
      <c r="A17" s="65"/>
      <c r="B17" s="261" t="s">
        <v>79</v>
      </c>
      <c r="C17" s="163">
        <f>IF('7 鹿行'!C32="","",'7 鹿行'!C32)</f>
        <v>0</v>
      </c>
      <c r="D17" s="183">
        <f>IF('7 鹿行'!D32="","",'7 鹿行'!D32)</f>
        <v>1</v>
      </c>
      <c r="E17" s="183">
        <f>IF('7 鹿行'!E32="","",'7 鹿行'!E32)</f>
        <v>2</v>
      </c>
      <c r="F17" s="183">
        <f>IF('7 鹿行'!F32="","",'7 鹿行'!F32)</f>
        <v>1</v>
      </c>
      <c r="G17" s="183">
        <f>IF('7 鹿行'!G32="","",'7 鹿行'!G32)</f>
        <v>0</v>
      </c>
      <c r="H17" s="183">
        <f>IF('7 鹿行'!H32="","",'7 鹿行'!H32)</f>
        <v>0</v>
      </c>
      <c r="I17" s="183">
        <f>IF('7 鹿行'!I32="","",'7 鹿行'!I32)</f>
        <v>3</v>
      </c>
      <c r="J17" s="183">
        <f>IF('7 鹿行'!J32="","",'7 鹿行'!J32)</f>
        <v>1</v>
      </c>
      <c r="K17" s="183">
        <f>IF('7 鹿行'!K32="","",'7 鹿行'!K32)</f>
        <v>1</v>
      </c>
      <c r="L17" s="183">
        <f>IF('7 鹿行'!L32="","",'7 鹿行'!L32)</f>
        <v>0</v>
      </c>
      <c r="M17" s="183">
        <f>IF('7 鹿行'!M32="","",'7 鹿行'!M32)</f>
        <v>0</v>
      </c>
      <c r="N17" s="183">
        <f>IF('7 鹿行'!N32="","",'7 鹿行'!N32)</f>
        <v>0</v>
      </c>
      <c r="O17" s="207">
        <f t="shared" si="0"/>
        <v>9</v>
      </c>
    </row>
    <row r="18" spans="1:15" ht="13.5" customHeight="1" thickBot="1">
      <c r="A18" s="66"/>
      <c r="B18" s="262" t="s">
        <v>52</v>
      </c>
      <c r="C18" s="164">
        <f>IF('7 鹿行'!C33="","",'7 鹿行'!C33)</f>
        <v>6</v>
      </c>
      <c r="D18" s="215">
        <f>IF('7 鹿行'!D33="","",'7 鹿行'!D33)</f>
        <v>12</v>
      </c>
      <c r="E18" s="215">
        <f>IF('7 鹿行'!E33="","",'7 鹿行'!E33)</f>
        <v>15</v>
      </c>
      <c r="F18" s="215">
        <f>IF('7 鹿行'!F33="","",'7 鹿行'!F33)</f>
        <v>12</v>
      </c>
      <c r="G18" s="215">
        <f>IF('7 鹿行'!G33="","",'7 鹿行'!G33)</f>
        <v>9</v>
      </c>
      <c r="H18" s="215">
        <f>IF('7 鹿行'!H33="","",'7 鹿行'!H33)</f>
        <v>11</v>
      </c>
      <c r="I18" s="215">
        <f>IF('7 鹿行'!I33="","",'7 鹿行'!I33)</f>
        <v>8</v>
      </c>
      <c r="J18" s="215">
        <f>IF('7 鹿行'!J33="","",'7 鹿行'!J33)</f>
        <v>23</v>
      </c>
      <c r="K18" s="215">
        <f>IF('7 鹿行'!K33="","",'7 鹿行'!K33)</f>
        <v>17</v>
      </c>
      <c r="L18" s="215">
        <f>IF('7 鹿行'!L33="","",'7 鹿行'!L33)</f>
        <v>11</v>
      </c>
      <c r="M18" s="215">
        <f>IF('7 鹿行'!M33="","",'7 鹿行'!M33)</f>
        <v>17</v>
      </c>
      <c r="N18" s="215">
        <f>IF('7 鹿行'!N33="","",'7 鹿行'!N33)</f>
        <v>7</v>
      </c>
      <c r="O18" s="216">
        <f t="shared" si="0"/>
        <v>148</v>
      </c>
    </row>
    <row r="19" spans="1:29" ht="13.5" customHeight="1" thickTop="1">
      <c r="A19" s="751" t="s">
        <v>55</v>
      </c>
      <c r="B19" s="263" t="s">
        <v>49</v>
      </c>
      <c r="C19" s="162">
        <f>IF('8 県南'!C74="","",'8 県南'!C74)</f>
        <v>663</v>
      </c>
      <c r="D19" s="180">
        <f>IF('8 県南'!D74="","",'8 県南'!D74)</f>
        <v>645</v>
      </c>
      <c r="E19" s="180">
        <f>IF('8 県南'!E74="","",'8 県南'!E74)</f>
        <v>831</v>
      </c>
      <c r="F19" s="180">
        <f>IF('8 県南'!F74="","",'8 県南'!F74)</f>
        <v>733</v>
      </c>
      <c r="G19" s="180">
        <f>IF('8 県南'!G74="","",'8 県南'!G74)</f>
        <v>612</v>
      </c>
      <c r="H19" s="180">
        <f>IF('8 県南'!H74="","",'8 県南'!H74)</f>
        <v>570</v>
      </c>
      <c r="I19" s="180">
        <f>IF('8 県南'!I74="","",'8 県南'!I74)</f>
        <v>606</v>
      </c>
      <c r="J19" s="180">
        <f>IF('8 県南'!J74="","",'8 県南'!J74)</f>
        <v>565</v>
      </c>
      <c r="K19" s="180">
        <f>IF('8 県南'!K74="","",'8 県南'!K74)</f>
        <v>540</v>
      </c>
      <c r="L19" s="180">
        <f>IF('8 県南'!L74="","",'8 県南'!L74)</f>
        <v>466</v>
      </c>
      <c r="M19" s="180">
        <f>IF('8 県南'!M74="","",'8 県南'!M74)</f>
        <v>654</v>
      </c>
      <c r="N19" s="180">
        <f>IF('8 県南'!N74="","",'8 県南'!N74)</f>
        <v>647</v>
      </c>
      <c r="O19" s="218">
        <f t="shared" si="0"/>
        <v>7532</v>
      </c>
      <c r="Q19" s="264">
        <f>IF('8 県南'!C74="","",'8 県南'!C9+'8 県南'!C14+'8 県南'!C24+'8 県南'!C34+'8 県南'!C39+'8 県南'!C44+'8 県南'!C49+'8 県南'!C54+'8 県南'!C59+'8 県南'!C64+'8 県南'!C69)</f>
        <v>250</v>
      </c>
      <c r="R19" s="264">
        <f>IF('8 県南'!D74="","",'8 県南'!D9+'8 県南'!D14+'8 県南'!D24+'8 県南'!D34+'8 県南'!D39+'8 県南'!D44+'8 県南'!D49+'8 県南'!D54+'8 県南'!D59+'8 県南'!D64+'8 県南'!D69)</f>
        <v>227</v>
      </c>
      <c r="S19" s="264">
        <f>IF('8 県南'!E74="","",'8 県南'!E9+'8 県南'!E14+'8 県南'!E24+'8 県南'!E34+'8 県南'!E39+'8 県南'!E44+'8 県南'!E49+'8 県南'!E54+'8 県南'!E59+'8 県南'!E64+'8 県南'!E69)</f>
        <v>299</v>
      </c>
      <c r="T19" s="264">
        <f>IF('8 県南'!F74="","",'8 県南'!F9+'8 県南'!F14+'8 県南'!F24+'8 県南'!F34+'8 県南'!F39+'8 県南'!F44+'8 県南'!F49+'8 県南'!F54+'8 県南'!F59+'8 県南'!F64+'8 県南'!F69)</f>
        <v>255</v>
      </c>
      <c r="U19" s="264">
        <f>IF('8 県南'!G74="","",'8 県南'!G9+'8 県南'!G14+'8 県南'!G24+'8 県南'!G34+'8 県南'!G39+'8 県南'!G44+'8 県南'!G49+'8 県南'!G54+'8 県南'!G59+'8 県南'!G64+'8 県南'!G69)</f>
        <v>213</v>
      </c>
      <c r="V19" s="264">
        <f>IF('8 県南'!H74="","",'8 県南'!H9+'8 県南'!H14+'8 県南'!H24+'8 県南'!H34+'8 県南'!H39+'8 県南'!H44+'8 県南'!H49+'8 県南'!H54+'8 県南'!H59+'8 県南'!H64+'8 県南'!H69)</f>
        <v>203</v>
      </c>
      <c r="W19" s="264">
        <f>IF('8 県南'!I74="","",'8 県南'!I9+'8 県南'!I14+'8 県南'!I24+'8 県南'!I34+'8 県南'!I39+'8 県南'!I44+'8 県南'!I49+'8 県南'!I54+'8 県南'!I59+'8 県南'!I64+'8 県南'!I69)</f>
        <v>264</v>
      </c>
      <c r="X19" s="264">
        <f>IF('8 県南'!J74="","",'8 県南'!J9+'8 県南'!J14+'8 県南'!J24+'8 県南'!J34+'8 県南'!J39+'8 県南'!J44+'8 県南'!J49+'8 県南'!J54+'8 県南'!J59+'8 県南'!J64+'8 県南'!J69)</f>
        <v>233</v>
      </c>
      <c r="Y19" s="264">
        <f>IF('8 県南'!K74="","",'8 県南'!K9+'8 県南'!K14+'8 県南'!K24+'8 県南'!K34+'8 県南'!K39+'8 県南'!K44+'8 県南'!K49+'8 県南'!K54+'8 県南'!K59+'8 県南'!K64+'8 県南'!K69)</f>
        <v>194</v>
      </c>
      <c r="Z19" s="264">
        <f>IF('8 県南'!L74="","",'8 県南'!L9+'8 県南'!L14+'8 県南'!L24+'8 県南'!L34+'8 県南'!L39+'8 県南'!L44+'8 県南'!L49+'8 県南'!L54+'8 県南'!L59+'8 県南'!L64+'8 県南'!L69)</f>
        <v>213</v>
      </c>
      <c r="AA19" s="264">
        <f>IF('8 県南'!M74="","",'8 県南'!M9+'8 県南'!M14+'8 県南'!M24+'8 県南'!M34+'8 県南'!M39+'8 県南'!M44+'8 県南'!M49+'8 県南'!M54+'8 県南'!M59+'8 県南'!M64+'8 県南'!M69)</f>
        <v>225</v>
      </c>
      <c r="AB19" s="264">
        <f>IF('8 県南'!N74="","",'8 県南'!N9+'8 県南'!N14+'8 県南'!N24+'8 県南'!N34+'8 県南'!N39+'8 県南'!N44+'8 県南'!N49+'8 県南'!N54+'8 県南'!N59+'8 県南'!N64+'8 県南'!N69)</f>
        <v>186</v>
      </c>
      <c r="AC19" s="260">
        <f>SUM(Q19:AB19)</f>
        <v>2762</v>
      </c>
    </row>
    <row r="20" spans="1:15" ht="13.5" customHeight="1">
      <c r="A20" s="752"/>
      <c r="B20" s="261" t="s">
        <v>50</v>
      </c>
      <c r="C20" s="163">
        <f>IF('8 県南'!C75="","",'8 県南'!C75)</f>
        <v>216</v>
      </c>
      <c r="D20" s="183">
        <f>IF('8 県南'!D75="","",'8 県南'!D75)</f>
        <v>310</v>
      </c>
      <c r="E20" s="183">
        <f>IF('8 県南'!E75="","",'8 県南'!E75)</f>
        <v>357</v>
      </c>
      <c r="F20" s="183">
        <f>IF('8 県南'!F75="","",'8 県南'!F75)</f>
        <v>261</v>
      </c>
      <c r="G20" s="183">
        <f>IF('8 県南'!G75="","",'8 県南'!G75)</f>
        <v>281</v>
      </c>
      <c r="H20" s="183">
        <f>IF('8 県南'!H75="","",'8 県南'!H75)</f>
        <v>279</v>
      </c>
      <c r="I20" s="183">
        <f>IF('8 県南'!I75="","",'8 県南'!I75)</f>
        <v>282</v>
      </c>
      <c r="J20" s="183">
        <f>IF('8 県南'!J75="","",'8 県南'!J75)</f>
        <v>267</v>
      </c>
      <c r="K20" s="183">
        <f>IF('8 県南'!K75="","",'8 県南'!K75)</f>
        <v>235</v>
      </c>
      <c r="L20" s="183">
        <f>IF('8 県南'!L75="","",'8 県南'!L75)</f>
        <v>215</v>
      </c>
      <c r="M20" s="183">
        <f>IF('8 県南'!M75="","",'8 県南'!M75)</f>
        <v>236</v>
      </c>
      <c r="N20" s="183">
        <f>IF('8 県南'!N75="","",'8 県南'!N75)</f>
        <v>255</v>
      </c>
      <c r="O20" s="207">
        <f t="shared" si="0"/>
        <v>3194</v>
      </c>
    </row>
    <row r="21" spans="1:15" ht="13.5" customHeight="1">
      <c r="A21" s="752"/>
      <c r="B21" s="261" t="s">
        <v>51</v>
      </c>
      <c r="C21" s="163">
        <f>IF('8 県南'!C76="","",'8 県南'!C76)</f>
        <v>226</v>
      </c>
      <c r="D21" s="183">
        <f>IF('8 県南'!D76="","",'8 県南'!D76)</f>
        <v>214</v>
      </c>
      <c r="E21" s="183">
        <f>IF('8 県南'!E76="","",'8 県南'!E76)</f>
        <v>295</v>
      </c>
      <c r="F21" s="183">
        <f>IF('8 県南'!F76="","",'8 県南'!F76)</f>
        <v>219</v>
      </c>
      <c r="G21" s="183">
        <f>IF('8 県南'!G76="","",'8 県南'!G76)</f>
        <v>207</v>
      </c>
      <c r="H21" s="183">
        <f>IF('8 県南'!H76="","",'8 県南'!H76)</f>
        <v>118</v>
      </c>
      <c r="I21" s="183">
        <f>IF('8 県南'!I76="","",'8 県南'!I76)</f>
        <v>162</v>
      </c>
      <c r="J21" s="183">
        <f>IF('8 県南'!J76="","",'8 県南'!J76)</f>
        <v>171</v>
      </c>
      <c r="K21" s="183">
        <f>IF('8 県南'!K76="","",'8 県南'!K76)</f>
        <v>198</v>
      </c>
      <c r="L21" s="183">
        <f>IF('8 県南'!L76="","",'8 県南'!L76)</f>
        <v>147</v>
      </c>
      <c r="M21" s="183">
        <f>IF('8 県南'!M76="","",'8 県南'!M76)</f>
        <v>312</v>
      </c>
      <c r="N21" s="183">
        <f>IF('8 県南'!N76="","",'8 県南'!N76)</f>
        <v>233</v>
      </c>
      <c r="O21" s="207">
        <f t="shared" si="0"/>
        <v>2502</v>
      </c>
    </row>
    <row r="22" spans="1:15" ht="13.5" customHeight="1">
      <c r="A22" s="65"/>
      <c r="B22" s="261" t="s">
        <v>79</v>
      </c>
      <c r="C22" s="163">
        <f>IF('8 県南'!C77="","",'8 県南'!C77)</f>
        <v>0</v>
      </c>
      <c r="D22" s="183">
        <f>IF('8 県南'!D77="","",'8 県南'!D77)</f>
        <v>1</v>
      </c>
      <c r="E22" s="183">
        <f>IF('8 県南'!E77="","",'8 県南'!E77)</f>
        <v>1</v>
      </c>
      <c r="F22" s="183">
        <f>IF('8 県南'!F77="","",'8 県南'!F77)</f>
        <v>2</v>
      </c>
      <c r="G22" s="183">
        <f>IF('8 県南'!G77="","",'8 県南'!G77)</f>
        <v>2</v>
      </c>
      <c r="H22" s="183">
        <f>IF('8 県南'!H77="","",'8 県南'!H77)</f>
        <v>19</v>
      </c>
      <c r="I22" s="183">
        <f>IF('8 県南'!I77="","",'8 県南'!I77)</f>
        <v>1</v>
      </c>
      <c r="J22" s="183">
        <f>IF('8 県南'!J77="","",'8 県南'!J77)</f>
        <v>2</v>
      </c>
      <c r="K22" s="183">
        <f>IF('8 県南'!K77="","",'8 県南'!K77)</f>
        <v>2</v>
      </c>
      <c r="L22" s="183">
        <f>IF('8 県南'!L77="","",'8 県南'!L77)</f>
        <v>2</v>
      </c>
      <c r="M22" s="183">
        <f>IF('8 県南'!M77="","",'8 県南'!M77)</f>
        <v>0</v>
      </c>
      <c r="N22" s="183">
        <f>IF('8 県南'!N77="","",'8 県南'!N77)</f>
        <v>0</v>
      </c>
      <c r="O22" s="207">
        <f t="shared" si="0"/>
        <v>32</v>
      </c>
    </row>
    <row r="23" spans="1:15" ht="13.5" customHeight="1" thickBot="1">
      <c r="A23" s="65"/>
      <c r="B23" s="265" t="s">
        <v>52</v>
      </c>
      <c r="C23" s="164">
        <f>IF('8 県南'!C78="","",'8 県南'!C78)</f>
        <v>221</v>
      </c>
      <c r="D23" s="215">
        <f>IF('8 県南'!D78="","",'8 県南'!D78)</f>
        <v>120</v>
      </c>
      <c r="E23" s="215">
        <f>IF('8 県南'!E78="","",'8 県南'!E78)</f>
        <v>178</v>
      </c>
      <c r="F23" s="215">
        <f>IF('8 県南'!F78="","",'8 県南'!F78)</f>
        <v>251</v>
      </c>
      <c r="G23" s="215">
        <f>IF('8 県南'!G78="","",'8 県南'!G78)</f>
        <v>122</v>
      </c>
      <c r="H23" s="215">
        <f>IF('8 県南'!H78="","",'8 県南'!H78)</f>
        <v>154</v>
      </c>
      <c r="I23" s="215">
        <f>IF('8 県南'!I78="","",'8 県南'!I78)</f>
        <v>161</v>
      </c>
      <c r="J23" s="215">
        <f>IF('8 県南'!J78="","",'8 県南'!J78)</f>
        <v>125</v>
      </c>
      <c r="K23" s="215">
        <f>IF('8 県南'!K78="","",'8 県南'!K78)</f>
        <v>105</v>
      </c>
      <c r="L23" s="215">
        <f>IF('8 県南'!L78="","",'8 県南'!L78)</f>
        <v>102</v>
      </c>
      <c r="M23" s="215">
        <f>IF('8 県南'!M78="","",'8 県南'!M78)</f>
        <v>106</v>
      </c>
      <c r="N23" s="215">
        <f>IF('8 県南'!N78="","",'8 県南'!N78)</f>
        <v>159</v>
      </c>
      <c r="O23" s="201">
        <f t="shared" si="0"/>
        <v>1804</v>
      </c>
    </row>
    <row r="24" spans="1:29" ht="13.5" customHeight="1" thickTop="1">
      <c r="A24" s="751" t="s">
        <v>56</v>
      </c>
      <c r="B24" s="259" t="s">
        <v>49</v>
      </c>
      <c r="C24" s="162">
        <f>IF('9 県西'!C54="","",'9 県西'!C54)</f>
        <v>266</v>
      </c>
      <c r="D24" s="180">
        <f>IF('9 県西'!D54="","",'9 県西'!D54)</f>
        <v>264</v>
      </c>
      <c r="E24" s="180">
        <f>IF('9 県西'!E54="","",'9 県西'!E54)</f>
        <v>304</v>
      </c>
      <c r="F24" s="180">
        <f>IF('9 県西'!F54="","",'9 県西'!F54)</f>
        <v>282</v>
      </c>
      <c r="G24" s="180">
        <f>IF('9 県西'!G54="","",'9 県西'!G54)</f>
        <v>215</v>
      </c>
      <c r="H24" s="180">
        <f>IF('9 県西'!H54="","",'9 県西'!H54)</f>
        <v>205</v>
      </c>
      <c r="I24" s="180">
        <f>IF('9 県西'!I54="","",'9 県西'!I54)</f>
        <v>353</v>
      </c>
      <c r="J24" s="180">
        <f>IF('9 県西'!J54="","",'9 県西'!J54)</f>
        <v>211</v>
      </c>
      <c r="K24" s="180">
        <f>IF('9 県西'!K54="","",'9 県西'!K54)</f>
        <v>246</v>
      </c>
      <c r="L24" s="180">
        <f>IF('9 県西'!L54="","",'9 県西'!L54)</f>
        <v>233</v>
      </c>
      <c r="M24" s="180">
        <f>IF('9 県西'!M54="","",'9 県西'!M54)</f>
        <v>219</v>
      </c>
      <c r="N24" s="180">
        <f>IF('9 県西'!N54="","",'9 県西'!N54)</f>
        <v>260</v>
      </c>
      <c r="O24" s="206">
        <f t="shared" si="0"/>
        <v>3058</v>
      </c>
      <c r="Q24" s="264">
        <f>IF('9 県西'!C54="","",'9 県西'!C9+'9 県西'!C14+'9 県西'!C19+'9 県西'!C24+'9 県西'!C29+'9 県西'!C34+'9 県西'!C39+'9 県西'!C44+'9 県西'!C49)</f>
        <v>180</v>
      </c>
      <c r="R24" s="264">
        <f>IF('9 県西'!D54="","",'9 県西'!D9+'9 県西'!D14+'9 県西'!D19+'9 県西'!D24+'9 県西'!D29+'9 県西'!D34+'9 県西'!D39+'9 県西'!D44+'9 県西'!D49)</f>
        <v>158</v>
      </c>
      <c r="S24" s="264">
        <f>IF('9 県西'!E54="","",'9 県西'!E9+'9 県西'!E14+'9 県西'!E19+'9 県西'!E24+'9 県西'!E29+'9 県西'!E34+'9 県西'!E39+'9 県西'!E44+'9 県西'!E49)</f>
        <v>216</v>
      </c>
      <c r="T24" s="264">
        <f>IF('9 県西'!F54="","",'9 県西'!F9+'9 県西'!F14+'9 県西'!F19+'9 県西'!F24+'9 県西'!F29+'9 県西'!F34+'9 県西'!F39+'9 県西'!F44+'9 県西'!F49)</f>
        <v>213</v>
      </c>
      <c r="U24" s="264">
        <f>IF('9 県西'!G54="","",'9 県西'!G9+'9 県西'!G14+'9 県西'!G19+'9 県西'!G24+'9 県西'!G29+'9 県西'!G34+'9 県西'!G39+'9 県西'!G44+'9 県西'!G49)</f>
        <v>139</v>
      </c>
      <c r="V24" s="264">
        <f>IF('9 県西'!H54="","",'9 県西'!H9+'9 県西'!H14+'9 県西'!H19+'9 県西'!H24+'9 県西'!H29+'9 県西'!H34+'9 県西'!H39+'9 県西'!H44+'9 県西'!H49)</f>
        <v>152</v>
      </c>
      <c r="W24" s="264">
        <f>IF('9 県西'!I54="","",'9 県西'!I9+'9 県西'!I14+'9 県西'!I19+'9 県西'!I24+'9 県西'!I29+'9 県西'!I34+'9 県西'!I39+'9 県西'!I44+'9 県西'!I49)</f>
        <v>264</v>
      </c>
      <c r="X24" s="264">
        <f>IF('9 県西'!J54="","",'9 県西'!J9+'9 県西'!J14+'9 県西'!J19+'9 県西'!J24+'9 県西'!J29+'9 県西'!J34+'9 県西'!J39+'9 県西'!J44+'9 県西'!J49)</f>
        <v>169</v>
      </c>
      <c r="Y24" s="264">
        <f>IF('9 県西'!K54="","",'9 県西'!K9+'9 県西'!K14+'9 県西'!K19+'9 県西'!K24+'9 県西'!K29+'9 県西'!K34+'9 県西'!K39+'9 県西'!K44+'9 県西'!K49)</f>
        <v>185</v>
      </c>
      <c r="Z24" s="264">
        <f>IF('9 県西'!L54="","",'9 県西'!L9+'9 県西'!L14+'9 県西'!L19+'9 県西'!L24+'9 県西'!L29+'9 県西'!L34+'9 県西'!L39+'9 県西'!L44+'9 県西'!L49)</f>
        <v>140</v>
      </c>
      <c r="AA24" s="264">
        <f>IF('9 県西'!M54="","",'9 県西'!M9+'9 県西'!M14+'9 県西'!M19+'9 県西'!M24+'9 県西'!M29+'9 県西'!M34+'9 県西'!M39+'9 県西'!M44+'9 県西'!M49)</f>
        <v>143</v>
      </c>
      <c r="AB24" s="264">
        <f>IF('9 県西'!N54="","",'9 県西'!N9+'9 県西'!N14+'9 県西'!N19+'9 県西'!N24+'9 県西'!N29+'9 県西'!N34+'9 県西'!N39+'9 県西'!N44+'9 県西'!N49)</f>
        <v>181</v>
      </c>
      <c r="AC24" s="260">
        <f>SUM(Q24:AB24)</f>
        <v>2140</v>
      </c>
    </row>
    <row r="25" spans="1:15" ht="13.5" customHeight="1">
      <c r="A25" s="752"/>
      <c r="B25" s="261" t="s">
        <v>50</v>
      </c>
      <c r="C25" s="163">
        <f>IF('9 県西'!C55="","",'9 県西'!C55)</f>
        <v>176</v>
      </c>
      <c r="D25" s="183">
        <f>IF('9 県西'!D55="","",'9 県西'!D55)</f>
        <v>151</v>
      </c>
      <c r="E25" s="183">
        <f>IF('9 県西'!E55="","",'9 県西'!E55)</f>
        <v>159</v>
      </c>
      <c r="F25" s="183">
        <f>IF('9 県西'!F55="","",'9 県西'!F55)</f>
        <v>164</v>
      </c>
      <c r="G25" s="183">
        <f>IF('9 県西'!G55="","",'9 県西'!G55)</f>
        <v>132</v>
      </c>
      <c r="H25" s="183">
        <f>IF('9 県西'!H55="","",'9 県西'!H55)</f>
        <v>134</v>
      </c>
      <c r="I25" s="183">
        <f>IF('9 県西'!I55="","",'9 県西'!I55)</f>
        <v>147</v>
      </c>
      <c r="J25" s="183">
        <f>IF('9 県西'!J55="","",'9 県西'!J55)</f>
        <v>141</v>
      </c>
      <c r="K25" s="183">
        <f>IF('9 県西'!K55="","",'9 県西'!K55)</f>
        <v>123</v>
      </c>
      <c r="L25" s="183">
        <f>IF('9 県西'!L55="","",'9 県西'!L55)</f>
        <v>104</v>
      </c>
      <c r="M25" s="183">
        <f>IF('9 県西'!M55="","",'9 県西'!M55)</f>
        <v>117</v>
      </c>
      <c r="N25" s="183">
        <f>IF('9 県西'!N55="","",'9 県西'!N55)</f>
        <v>132</v>
      </c>
      <c r="O25" s="207">
        <f t="shared" si="0"/>
        <v>1680</v>
      </c>
    </row>
    <row r="26" spans="1:15" ht="13.5" customHeight="1">
      <c r="A26" s="752"/>
      <c r="B26" s="261" t="s">
        <v>51</v>
      </c>
      <c r="C26" s="163">
        <f>IF('9 県西'!C56="","",'9 県西'!C56)</f>
        <v>44</v>
      </c>
      <c r="D26" s="183">
        <f>IF('9 県西'!D56="","",'9 県西'!D56)</f>
        <v>71</v>
      </c>
      <c r="E26" s="183">
        <f>IF('9 県西'!E56="","",'9 県西'!E56)</f>
        <v>99</v>
      </c>
      <c r="F26" s="183">
        <f>IF('9 県西'!F56="","",'9 県西'!F56)</f>
        <v>60</v>
      </c>
      <c r="G26" s="183">
        <f>IF('9 県西'!G56="","",'9 県西'!G56)</f>
        <v>44</v>
      </c>
      <c r="H26" s="183">
        <f>IF('9 県西'!H56="","",'9 県西'!H56)</f>
        <v>57</v>
      </c>
      <c r="I26" s="183">
        <f>IF('9 県西'!I56="","",'9 県西'!I56)</f>
        <v>147</v>
      </c>
      <c r="J26" s="183">
        <f>IF('9 県西'!J56="","",'9 県西'!J56)</f>
        <v>46</v>
      </c>
      <c r="K26" s="183">
        <f>IF('9 県西'!K56="","",'9 県西'!K56)</f>
        <v>76</v>
      </c>
      <c r="L26" s="183">
        <f>IF('9 県西'!L56="","",'9 県西'!L56)</f>
        <v>75</v>
      </c>
      <c r="M26" s="183">
        <f>IF('9 県西'!M56="","",'9 県西'!M56)</f>
        <v>70</v>
      </c>
      <c r="N26" s="183">
        <f>IF('9 県西'!N56="","",'9 県西'!N56)</f>
        <v>61</v>
      </c>
      <c r="O26" s="207">
        <f t="shared" si="0"/>
        <v>850</v>
      </c>
    </row>
    <row r="27" spans="1:15" ht="13.5" customHeight="1">
      <c r="A27" s="65"/>
      <c r="B27" s="261" t="s">
        <v>79</v>
      </c>
      <c r="C27" s="163">
        <f>IF('9 県西'!C57="","",'9 県西'!C57)</f>
        <v>0</v>
      </c>
      <c r="D27" s="183">
        <f>IF('9 県西'!D57="","",'9 県西'!D57)</f>
        <v>1</v>
      </c>
      <c r="E27" s="183">
        <f>IF('9 県西'!E57="","",'9 県西'!E57)</f>
        <v>6</v>
      </c>
      <c r="F27" s="183">
        <f>IF('9 県西'!F57="","",'9 県西'!F57)</f>
        <v>0</v>
      </c>
      <c r="G27" s="183">
        <f>IF('9 県西'!G57="","",'9 県西'!G57)</f>
        <v>0</v>
      </c>
      <c r="H27" s="183">
        <f>IF('9 県西'!H57="","",'9 県西'!H57)</f>
        <v>0</v>
      </c>
      <c r="I27" s="183">
        <f>IF('9 県西'!I57="","",'9 県西'!I57)</f>
        <v>0</v>
      </c>
      <c r="J27" s="183">
        <f>IF('9 県西'!J57="","",'9 県西'!J57)</f>
        <v>0</v>
      </c>
      <c r="K27" s="183">
        <f>IF('9 県西'!K57="","",'9 県西'!K57)</f>
        <v>0</v>
      </c>
      <c r="L27" s="183">
        <f>IF('9 県西'!L57="","",'9 県西'!L57)</f>
        <v>0</v>
      </c>
      <c r="M27" s="183">
        <f>IF('9 県西'!M57="","",'9 県西'!M57)</f>
        <v>0</v>
      </c>
      <c r="N27" s="183">
        <f>IF('9 県西'!N57="","",'9 県西'!N57)</f>
        <v>0</v>
      </c>
      <c r="O27" s="207">
        <f t="shared" si="0"/>
        <v>7</v>
      </c>
    </row>
    <row r="28" spans="1:15" ht="13.5" customHeight="1" thickBot="1">
      <c r="A28" s="66"/>
      <c r="B28" s="262" t="s">
        <v>52</v>
      </c>
      <c r="C28" s="164">
        <f>IF('9 県西'!C58="","",'9 県西'!C58)</f>
        <v>46</v>
      </c>
      <c r="D28" s="215">
        <f>IF('9 県西'!D58="","",'9 県西'!D58)</f>
        <v>41</v>
      </c>
      <c r="E28" s="215">
        <f>IF('9 県西'!E58="","",'9 県西'!E58)</f>
        <v>40</v>
      </c>
      <c r="F28" s="215">
        <f>IF('9 県西'!F58="","",'9 県西'!F58)</f>
        <v>58</v>
      </c>
      <c r="G28" s="215">
        <f>IF('9 県西'!G58="","",'9 県西'!G58)</f>
        <v>39</v>
      </c>
      <c r="H28" s="215">
        <f>IF('9 県西'!H58="","",'9 県西'!H58)</f>
        <v>14</v>
      </c>
      <c r="I28" s="215">
        <f>IF('9 県西'!I58="","",'9 県西'!I58)</f>
        <v>59</v>
      </c>
      <c r="J28" s="215">
        <f>IF('9 県西'!J58="","",'9 県西'!J58)</f>
        <v>24</v>
      </c>
      <c r="K28" s="215">
        <f>IF('9 県西'!K58="","",'9 県西'!K58)</f>
        <v>47</v>
      </c>
      <c r="L28" s="215">
        <f>IF('9 県西'!L58="","",'9 県西'!L58)</f>
        <v>54</v>
      </c>
      <c r="M28" s="215">
        <f>IF('9 県西'!M58="","",'9 県西'!M58)</f>
        <v>32</v>
      </c>
      <c r="N28" s="215">
        <f>IF('9 県西'!N58="","",'9 県西'!N58)</f>
        <v>67</v>
      </c>
      <c r="O28" s="216">
        <f t="shared" si="0"/>
        <v>521</v>
      </c>
    </row>
    <row r="29" spans="1:29" ht="13.5" customHeight="1" thickTop="1">
      <c r="A29" s="751" t="s">
        <v>47</v>
      </c>
      <c r="B29" s="259" t="s">
        <v>49</v>
      </c>
      <c r="C29" s="162">
        <f>IF(C4="","",C24+C19+C14+C9+C4)</f>
        <v>1551</v>
      </c>
      <c r="D29" s="225">
        <f aca="true" t="shared" si="1" ref="D29:N29">IF(D4="","",D24+D19+D14+D9+D4)</f>
        <v>1430</v>
      </c>
      <c r="E29" s="225">
        <f t="shared" si="1"/>
        <v>1973</v>
      </c>
      <c r="F29" s="225">
        <f t="shared" si="1"/>
        <v>1698</v>
      </c>
      <c r="G29" s="225">
        <f t="shared" si="1"/>
        <v>1467</v>
      </c>
      <c r="H29" s="225">
        <f>IF(H4="","",H24+H19+H14+H9+H4)</f>
        <v>1403</v>
      </c>
      <c r="I29" s="225">
        <f t="shared" si="1"/>
        <v>1642</v>
      </c>
      <c r="J29" s="225">
        <f t="shared" si="1"/>
        <v>1307</v>
      </c>
      <c r="K29" s="225">
        <f t="shared" si="1"/>
        <v>1343</v>
      </c>
      <c r="L29" s="225">
        <f t="shared" si="1"/>
        <v>1173</v>
      </c>
      <c r="M29" s="511">
        <f t="shared" si="1"/>
        <v>1309</v>
      </c>
      <c r="N29" s="504">
        <f t="shared" si="1"/>
        <v>1469</v>
      </c>
      <c r="O29" s="206">
        <f>SUM(C29:N29)</f>
        <v>17765</v>
      </c>
      <c r="Q29" s="264">
        <f aca="true" t="shared" si="2" ref="Q29:V29">SUM(Q4,Q9,Q14,Q19,Q24)</f>
        <v>755</v>
      </c>
      <c r="R29" s="264">
        <f t="shared" si="2"/>
        <v>628</v>
      </c>
      <c r="S29" s="264">
        <f t="shared" si="2"/>
        <v>864</v>
      </c>
      <c r="T29" s="264">
        <f t="shared" si="2"/>
        <v>759</v>
      </c>
      <c r="U29" s="264">
        <f t="shared" si="2"/>
        <v>560</v>
      </c>
      <c r="V29" s="264">
        <f t="shared" si="2"/>
        <v>651</v>
      </c>
      <c r="W29" s="264">
        <f aca="true" t="shared" si="3" ref="W29:AB29">SUM(W4,W9,W14,W19,W24)</f>
        <v>754</v>
      </c>
      <c r="X29" s="264">
        <f t="shared" si="3"/>
        <v>619</v>
      </c>
      <c r="Y29" s="264">
        <f t="shared" si="3"/>
        <v>615</v>
      </c>
      <c r="Z29" s="264">
        <f t="shared" si="3"/>
        <v>589</v>
      </c>
      <c r="AA29" s="264">
        <f t="shared" si="3"/>
        <v>564</v>
      </c>
      <c r="AB29" s="264">
        <f t="shared" si="3"/>
        <v>581</v>
      </c>
      <c r="AC29" s="260">
        <f>SUM(Q29:AB29)</f>
        <v>7939</v>
      </c>
    </row>
    <row r="30" spans="1:15" ht="13.5" customHeight="1">
      <c r="A30" s="752"/>
      <c r="B30" s="261" t="s">
        <v>50</v>
      </c>
      <c r="C30" s="163">
        <f>IF(C5="","",C25+C20+C15+C10+C5)</f>
        <v>766</v>
      </c>
      <c r="D30" s="226">
        <f aca="true" t="shared" si="4" ref="D30:L30">IF(D5="","",D25+D20+D15+D10+D5)</f>
        <v>826</v>
      </c>
      <c r="E30" s="226">
        <f t="shared" si="4"/>
        <v>956</v>
      </c>
      <c r="F30" s="226">
        <f t="shared" si="4"/>
        <v>823</v>
      </c>
      <c r="G30" s="226">
        <f t="shared" si="4"/>
        <v>780</v>
      </c>
      <c r="H30" s="226">
        <f t="shared" si="4"/>
        <v>787</v>
      </c>
      <c r="I30" s="226">
        <f t="shared" si="4"/>
        <v>815</v>
      </c>
      <c r="J30" s="226">
        <f t="shared" si="4"/>
        <v>728</v>
      </c>
      <c r="K30" s="226">
        <f t="shared" si="4"/>
        <v>695</v>
      </c>
      <c r="L30" s="226">
        <f t="shared" si="4"/>
        <v>589</v>
      </c>
      <c r="M30" s="512">
        <f aca="true" t="shared" si="5" ref="M30:N33">IF(M5="","",M25+M20+M15+M10+M5)</f>
        <v>635</v>
      </c>
      <c r="N30" s="498">
        <f t="shared" si="5"/>
        <v>749</v>
      </c>
      <c r="O30" s="207">
        <f t="shared" si="0"/>
        <v>9149</v>
      </c>
    </row>
    <row r="31" spans="1:15" ht="13.5" customHeight="1">
      <c r="A31" s="752"/>
      <c r="B31" s="261" t="s">
        <v>51</v>
      </c>
      <c r="C31" s="266">
        <f>IF(C4="","",C6+C11+C16+C21+C26)</f>
        <v>430</v>
      </c>
      <c r="D31" s="226">
        <f>IF(D6="","",D26+D21+D16+D11+D6)</f>
        <v>346</v>
      </c>
      <c r="E31" s="226">
        <f aca="true" t="shared" si="6" ref="E31:L31">IF(E6="","",E26+E21+E16+E11+E6)</f>
        <v>699</v>
      </c>
      <c r="F31" s="226">
        <f t="shared" si="6"/>
        <v>452</v>
      </c>
      <c r="G31" s="226">
        <f t="shared" si="6"/>
        <v>436</v>
      </c>
      <c r="H31" s="226">
        <f t="shared" si="6"/>
        <v>337</v>
      </c>
      <c r="I31" s="226">
        <f t="shared" si="6"/>
        <v>515</v>
      </c>
      <c r="J31" s="226">
        <f t="shared" si="6"/>
        <v>332</v>
      </c>
      <c r="K31" s="226">
        <f t="shared" si="6"/>
        <v>346</v>
      </c>
      <c r="L31" s="226">
        <f t="shared" si="6"/>
        <v>343</v>
      </c>
      <c r="M31" s="512">
        <f t="shared" si="5"/>
        <v>466</v>
      </c>
      <c r="N31" s="498">
        <f t="shared" si="5"/>
        <v>391</v>
      </c>
      <c r="O31" s="207">
        <f t="shared" si="0"/>
        <v>5093</v>
      </c>
    </row>
    <row r="32" spans="1:15" ht="13.5" customHeight="1">
      <c r="A32" s="65"/>
      <c r="B32" s="261" t="s">
        <v>79</v>
      </c>
      <c r="C32" s="266">
        <f>IF(C4="","",C7+C12+C17+C22+C27)</f>
        <v>2</v>
      </c>
      <c r="D32" s="226">
        <f>IF(D7="","",D27+D22+D17+D12+D7)</f>
        <v>4</v>
      </c>
      <c r="E32" s="226">
        <f aca="true" t="shared" si="7" ref="E32:L32">IF(E7="","",E27+E22+E17+E12+E7)</f>
        <v>9</v>
      </c>
      <c r="F32" s="226">
        <f t="shared" si="7"/>
        <v>3</v>
      </c>
      <c r="G32" s="226">
        <f t="shared" si="7"/>
        <v>2</v>
      </c>
      <c r="H32" s="226">
        <f t="shared" si="7"/>
        <v>21</v>
      </c>
      <c r="I32" s="226">
        <f t="shared" si="7"/>
        <v>4</v>
      </c>
      <c r="J32" s="226">
        <f t="shared" si="7"/>
        <v>3</v>
      </c>
      <c r="K32" s="226">
        <f t="shared" si="7"/>
        <v>4</v>
      </c>
      <c r="L32" s="226">
        <f t="shared" si="7"/>
        <v>2</v>
      </c>
      <c r="M32" s="512">
        <f t="shared" si="5"/>
        <v>0</v>
      </c>
      <c r="N32" s="498">
        <f t="shared" si="5"/>
        <v>0</v>
      </c>
      <c r="O32" s="207">
        <f t="shared" si="0"/>
        <v>54</v>
      </c>
    </row>
    <row r="33" spans="1:15" ht="13.5" customHeight="1" thickBot="1">
      <c r="A33" s="67"/>
      <c r="B33" s="267" t="s">
        <v>52</v>
      </c>
      <c r="C33" s="268">
        <f aca="true" t="shared" si="8" ref="C33:L33">IF(C8="","",C28+C23+C18+C13+C8)</f>
        <v>353</v>
      </c>
      <c r="D33" s="232">
        <f t="shared" si="8"/>
        <v>254</v>
      </c>
      <c r="E33" s="232">
        <f t="shared" si="8"/>
        <v>309</v>
      </c>
      <c r="F33" s="232">
        <f t="shared" si="8"/>
        <v>420</v>
      </c>
      <c r="G33" s="232">
        <f t="shared" si="8"/>
        <v>249</v>
      </c>
      <c r="H33" s="232">
        <f t="shared" si="8"/>
        <v>258</v>
      </c>
      <c r="I33" s="232">
        <f t="shared" si="8"/>
        <v>308</v>
      </c>
      <c r="J33" s="232">
        <f t="shared" si="8"/>
        <v>244</v>
      </c>
      <c r="K33" s="232">
        <f t="shared" si="8"/>
        <v>298</v>
      </c>
      <c r="L33" s="232">
        <f t="shared" si="8"/>
        <v>239</v>
      </c>
      <c r="M33" s="676">
        <f t="shared" si="5"/>
        <v>208</v>
      </c>
      <c r="N33" s="677">
        <f t="shared" si="5"/>
        <v>329</v>
      </c>
      <c r="O33" s="222">
        <f t="shared" si="0"/>
        <v>3469</v>
      </c>
    </row>
    <row r="34" spans="1:15" ht="13.5" customHeight="1">
      <c r="A34" s="257"/>
      <c r="B34" s="257"/>
      <c r="C34" s="257"/>
      <c r="D34" s="257"/>
      <c r="E34" s="257"/>
      <c r="F34" s="257"/>
      <c r="G34" s="257"/>
      <c r="H34" s="257"/>
      <c r="I34" s="257"/>
      <c r="J34" s="257"/>
      <c r="K34" s="257"/>
      <c r="L34" s="257"/>
      <c r="M34" s="257"/>
      <c r="N34" s="257"/>
      <c r="O34" s="257"/>
    </row>
    <row r="35" spans="1:15" s="707" customFormat="1" ht="13.5" customHeight="1">
      <c r="A35" s="704" t="s">
        <v>205</v>
      </c>
      <c r="B35" s="158"/>
      <c r="C35" s="705">
        <f>IF(Q29=0,"",Q29)</f>
        <v>755</v>
      </c>
      <c r="D35" s="705">
        <f>IF(R29=0,"",R29)</f>
        <v>628</v>
      </c>
      <c r="E35" s="705">
        <f>IF(S29=0,"",S29)</f>
        <v>864</v>
      </c>
      <c r="F35" s="705">
        <f>IF(T29=0,"",T29)</f>
        <v>759</v>
      </c>
      <c r="G35" s="705">
        <f aca="true" t="shared" si="9" ref="G35:N35">IF(U29=0,"",U29)</f>
        <v>560</v>
      </c>
      <c r="H35" s="705">
        <f t="shared" si="9"/>
        <v>651</v>
      </c>
      <c r="I35" s="705">
        <f t="shared" si="9"/>
        <v>754</v>
      </c>
      <c r="J35" s="705">
        <f t="shared" si="9"/>
        <v>619</v>
      </c>
      <c r="K35" s="705">
        <f t="shared" si="9"/>
        <v>615</v>
      </c>
      <c r="L35" s="705">
        <f>IF(Z29=0,"",Z29)</f>
        <v>589</v>
      </c>
      <c r="M35" s="705">
        <f t="shared" si="9"/>
        <v>564</v>
      </c>
      <c r="N35" s="705">
        <f t="shared" si="9"/>
        <v>581</v>
      </c>
      <c r="O35" s="706">
        <f>SUM(C35:N35)</f>
        <v>7939</v>
      </c>
    </row>
    <row r="36" spans="1:15" ht="14.25">
      <c r="A36" s="257"/>
      <c r="B36" s="68" t="s">
        <v>85</v>
      </c>
      <c r="C36" s="69"/>
      <c r="D36" s="69"/>
      <c r="E36" s="69"/>
      <c r="F36" s="69"/>
      <c r="G36" s="69"/>
      <c r="H36" s="69"/>
      <c r="I36" s="69"/>
      <c r="J36" s="269"/>
      <c r="K36" s="577"/>
      <c r="L36" s="177"/>
      <c r="M36" s="177"/>
      <c r="N36" s="177"/>
      <c r="O36" s="587" t="s">
        <v>161</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88"/>
  <sheetViews>
    <sheetView view="pageBreakPreview" zoomScaleSheetLayoutView="100" zoomScalePageLayoutView="0" workbookViewId="0" topLeftCell="A1">
      <pane xSplit="2" ySplit="3" topLeftCell="C4" activePane="bottomRight" state="frozen"/>
      <selection pane="topLeft" activeCell="N13" sqref="N13"/>
      <selection pane="topRight" activeCell="N13" sqref="N13"/>
      <selection pane="bottomLeft" activeCell="N13" sqref="N13"/>
      <selection pane="bottomRight" activeCell="N34" sqref="N34"/>
    </sheetView>
  </sheetViews>
  <sheetFormatPr defaultColWidth="9.00390625" defaultRowHeight="13.5"/>
  <cols>
    <col min="1" max="1" width="13.125" style="168" customWidth="1"/>
    <col min="2" max="15" width="9.00390625" style="168" customWidth="1"/>
    <col min="16" max="16384" width="9.00390625" style="168" customWidth="1"/>
  </cols>
  <sheetData>
    <row r="1" spans="1:15" ht="17.25">
      <c r="A1" s="596"/>
      <c r="B1" s="70" t="s">
        <v>48</v>
      </c>
      <c r="C1" s="70" t="s">
        <v>57</v>
      </c>
      <c r="D1" s="70"/>
      <c r="E1" s="70"/>
      <c r="F1" s="70"/>
      <c r="G1" s="70" t="s">
        <v>212</v>
      </c>
      <c r="H1" s="70"/>
      <c r="I1" s="167"/>
      <c r="J1" s="167"/>
      <c r="K1" s="167"/>
      <c r="L1" s="167"/>
      <c r="M1" s="167"/>
      <c r="N1" s="167"/>
      <c r="O1" s="167"/>
    </row>
    <row r="2" spans="1:15" ht="14.25" thickBot="1">
      <c r="A2" s="167"/>
      <c r="B2" s="167"/>
      <c r="C2" s="167"/>
      <c r="D2" s="167"/>
      <c r="E2" s="167"/>
      <c r="F2" s="167"/>
      <c r="G2" s="167"/>
      <c r="H2" s="167"/>
      <c r="I2" s="167"/>
      <c r="J2" s="167"/>
      <c r="K2" s="167"/>
      <c r="L2" s="167"/>
      <c r="M2" s="167"/>
      <c r="N2" s="167"/>
      <c r="O2" s="709" t="s">
        <v>0</v>
      </c>
    </row>
    <row r="3" spans="1:15" ht="18" thickBot="1">
      <c r="A3" s="71" t="s">
        <v>119</v>
      </c>
      <c r="B3" s="72" t="s">
        <v>46</v>
      </c>
      <c r="C3" s="73" t="s">
        <v>1</v>
      </c>
      <c r="D3" s="74" t="s">
        <v>2</v>
      </c>
      <c r="E3" s="74" t="s">
        <v>3</v>
      </c>
      <c r="F3" s="74" t="s">
        <v>4</v>
      </c>
      <c r="G3" s="74" t="s">
        <v>5</v>
      </c>
      <c r="H3" s="74" t="s">
        <v>6</v>
      </c>
      <c r="I3" s="74" t="s">
        <v>7</v>
      </c>
      <c r="J3" s="74" t="s">
        <v>8</v>
      </c>
      <c r="K3" s="74" t="s">
        <v>9</v>
      </c>
      <c r="L3" s="74" t="s">
        <v>10</v>
      </c>
      <c r="M3" s="74" t="s">
        <v>11</v>
      </c>
      <c r="N3" s="75" t="s">
        <v>12</v>
      </c>
      <c r="O3" s="76" t="s">
        <v>47</v>
      </c>
    </row>
    <row r="4" spans="1:15" ht="13.5" customHeight="1" thickTop="1">
      <c r="A4" s="77"/>
      <c r="B4" s="169" t="s">
        <v>49</v>
      </c>
      <c r="C4" s="628">
        <f>IF(C5="","",SUM(C5:C8))</f>
        <v>60</v>
      </c>
      <c r="D4" s="481">
        <f>IF(D5="","",SUM(D5:D8))</f>
        <v>52</v>
      </c>
      <c r="E4" s="481">
        <f aca="true" t="shared" si="0" ref="E4:L4">IF(E5="","",SUM(E5:E8))</f>
        <v>153</v>
      </c>
      <c r="F4" s="481">
        <f t="shared" si="0"/>
        <v>95</v>
      </c>
      <c r="G4" s="481">
        <f t="shared" si="0"/>
        <v>117</v>
      </c>
      <c r="H4" s="481">
        <f t="shared" si="0"/>
        <v>46</v>
      </c>
      <c r="I4" s="481">
        <f t="shared" si="0"/>
        <v>46</v>
      </c>
      <c r="J4" s="481">
        <f t="shared" si="0"/>
        <v>48</v>
      </c>
      <c r="K4" s="481">
        <f t="shared" si="0"/>
        <v>39</v>
      </c>
      <c r="L4" s="481">
        <f t="shared" si="0"/>
        <v>43</v>
      </c>
      <c r="M4" s="481">
        <v>61</v>
      </c>
      <c r="N4" s="481">
        <v>51</v>
      </c>
      <c r="O4" s="482">
        <f>SUM(C4:N4)</f>
        <v>811</v>
      </c>
    </row>
    <row r="5" spans="1:15" ht="13.5" customHeight="1">
      <c r="A5" s="78"/>
      <c r="B5" s="170" t="s">
        <v>50</v>
      </c>
      <c r="C5" s="629">
        <v>44</v>
      </c>
      <c r="D5" s="484">
        <v>43</v>
      </c>
      <c r="E5" s="484">
        <v>50</v>
      </c>
      <c r="F5" s="492">
        <v>46</v>
      </c>
      <c r="G5" s="484">
        <v>56</v>
      </c>
      <c r="H5" s="484">
        <v>35</v>
      </c>
      <c r="I5" s="484">
        <v>35</v>
      </c>
      <c r="J5" s="484">
        <v>41</v>
      </c>
      <c r="K5" s="484">
        <v>35</v>
      </c>
      <c r="L5" s="484">
        <v>25</v>
      </c>
      <c r="M5" s="484">
        <v>42</v>
      </c>
      <c r="N5" s="484">
        <v>32</v>
      </c>
      <c r="O5" s="725">
        <f>SUM(C5:N5)</f>
        <v>484</v>
      </c>
    </row>
    <row r="6" spans="1:15" ht="13.5" customHeight="1">
      <c r="A6" s="79" t="s">
        <v>86</v>
      </c>
      <c r="B6" s="170" t="s">
        <v>51</v>
      </c>
      <c r="C6" s="629">
        <v>12</v>
      </c>
      <c r="D6" s="484">
        <v>0</v>
      </c>
      <c r="E6" s="484">
        <v>99</v>
      </c>
      <c r="F6" s="492">
        <v>38</v>
      </c>
      <c r="G6" s="484">
        <v>53</v>
      </c>
      <c r="H6" s="484">
        <v>4</v>
      </c>
      <c r="I6" s="484">
        <v>8</v>
      </c>
      <c r="J6" s="484">
        <v>0</v>
      </c>
      <c r="K6" s="484">
        <v>0</v>
      </c>
      <c r="L6" s="484">
        <v>8</v>
      </c>
      <c r="M6" s="484">
        <v>11</v>
      </c>
      <c r="N6" s="484">
        <v>10</v>
      </c>
      <c r="O6" s="485">
        <f aca="true" t="shared" si="1" ref="O6:O38">SUM(C6:N6)</f>
        <v>243</v>
      </c>
    </row>
    <row r="7" spans="1:15" ht="13.5" customHeight="1">
      <c r="A7" s="80"/>
      <c r="B7" s="170" t="s">
        <v>79</v>
      </c>
      <c r="C7" s="629">
        <v>0</v>
      </c>
      <c r="D7" s="484">
        <v>0</v>
      </c>
      <c r="E7" s="484">
        <v>0</v>
      </c>
      <c r="F7" s="492">
        <v>0</v>
      </c>
      <c r="G7" s="484">
        <v>0</v>
      </c>
      <c r="H7" s="484">
        <v>0</v>
      </c>
      <c r="I7" s="484">
        <v>0</v>
      </c>
      <c r="J7" s="484">
        <v>0</v>
      </c>
      <c r="K7" s="484">
        <v>0</v>
      </c>
      <c r="L7" s="484">
        <v>0</v>
      </c>
      <c r="M7" s="484">
        <v>0</v>
      </c>
      <c r="N7" s="484">
        <v>0</v>
      </c>
      <c r="O7" s="485">
        <f t="shared" si="1"/>
        <v>0</v>
      </c>
    </row>
    <row r="8" spans="1:15" ht="13.5" customHeight="1" thickBot="1">
      <c r="A8" s="81"/>
      <c r="B8" s="172" t="s">
        <v>52</v>
      </c>
      <c r="C8" s="630">
        <v>4</v>
      </c>
      <c r="D8" s="487">
        <v>9</v>
      </c>
      <c r="E8" s="487">
        <v>4</v>
      </c>
      <c r="F8" s="493">
        <v>11</v>
      </c>
      <c r="G8" s="487">
        <v>8</v>
      </c>
      <c r="H8" s="487">
        <v>7</v>
      </c>
      <c r="I8" s="487">
        <v>3</v>
      </c>
      <c r="J8" s="487">
        <v>7</v>
      </c>
      <c r="K8" s="487">
        <v>4</v>
      </c>
      <c r="L8" s="487">
        <v>10</v>
      </c>
      <c r="M8" s="487">
        <v>8</v>
      </c>
      <c r="N8" s="487">
        <v>9</v>
      </c>
      <c r="O8" s="485">
        <f>SUM(C8:N8)</f>
        <v>84</v>
      </c>
    </row>
    <row r="9" spans="1:15" ht="13.5" customHeight="1" thickTop="1">
      <c r="A9" s="753" t="s">
        <v>59</v>
      </c>
      <c r="B9" s="174" t="s">
        <v>49</v>
      </c>
      <c r="C9" s="628">
        <f>IF(C10="","",SUM(C10:C13))</f>
        <v>6</v>
      </c>
      <c r="D9" s="481">
        <f aca="true" t="shared" si="2" ref="D9:L9">IF(D10="","",SUM(D10:D13))</f>
        <v>29</v>
      </c>
      <c r="E9" s="481">
        <f t="shared" si="2"/>
        <v>12</v>
      </c>
      <c r="F9" s="481">
        <f t="shared" si="2"/>
        <v>17</v>
      </c>
      <c r="G9" s="481">
        <f t="shared" si="2"/>
        <v>11</v>
      </c>
      <c r="H9" s="481">
        <f t="shared" si="2"/>
        <v>14</v>
      </c>
      <c r="I9" s="481">
        <f t="shared" si="2"/>
        <v>13</v>
      </c>
      <c r="J9" s="481">
        <f t="shared" si="2"/>
        <v>12</v>
      </c>
      <c r="K9" s="481">
        <f t="shared" si="2"/>
        <v>18</v>
      </c>
      <c r="L9" s="481">
        <f t="shared" si="2"/>
        <v>13</v>
      </c>
      <c r="M9" s="481">
        <v>5</v>
      </c>
      <c r="N9" s="481">
        <v>11</v>
      </c>
      <c r="O9" s="482">
        <f t="shared" si="1"/>
        <v>161</v>
      </c>
    </row>
    <row r="10" spans="1:15" ht="13.5" customHeight="1">
      <c r="A10" s="754"/>
      <c r="B10" s="170" t="s">
        <v>50</v>
      </c>
      <c r="C10" s="629">
        <v>3</v>
      </c>
      <c r="D10" s="484">
        <v>12</v>
      </c>
      <c r="E10" s="484">
        <v>4</v>
      </c>
      <c r="F10" s="492">
        <v>10</v>
      </c>
      <c r="G10" s="484">
        <v>8</v>
      </c>
      <c r="H10" s="484">
        <v>13</v>
      </c>
      <c r="I10" s="484">
        <v>13</v>
      </c>
      <c r="J10" s="484">
        <v>10</v>
      </c>
      <c r="K10" s="484">
        <v>9</v>
      </c>
      <c r="L10" s="484">
        <v>11</v>
      </c>
      <c r="M10" s="484">
        <v>5</v>
      </c>
      <c r="N10" s="484">
        <v>10</v>
      </c>
      <c r="O10" s="485">
        <f t="shared" si="1"/>
        <v>108</v>
      </c>
    </row>
    <row r="11" spans="1:15" ht="13.5" customHeight="1">
      <c r="A11" s="754"/>
      <c r="B11" s="170" t="s">
        <v>51</v>
      </c>
      <c r="C11" s="629">
        <v>0</v>
      </c>
      <c r="D11" s="484">
        <v>0</v>
      </c>
      <c r="E11" s="484">
        <v>8</v>
      </c>
      <c r="F11" s="492">
        <v>0</v>
      </c>
      <c r="G11" s="484">
        <v>0</v>
      </c>
      <c r="H11" s="484">
        <v>0</v>
      </c>
      <c r="I11" s="484">
        <v>0</v>
      </c>
      <c r="J11" s="484">
        <v>0</v>
      </c>
      <c r="K11" s="484">
        <v>8</v>
      </c>
      <c r="L11" s="484">
        <v>0</v>
      </c>
      <c r="M11" s="484">
        <v>0</v>
      </c>
      <c r="N11" s="484">
        <v>0</v>
      </c>
      <c r="O11" s="485">
        <f t="shared" si="1"/>
        <v>16</v>
      </c>
    </row>
    <row r="12" spans="1:15" ht="13.5" customHeight="1">
      <c r="A12" s="80"/>
      <c r="B12" s="170" t="s">
        <v>79</v>
      </c>
      <c r="C12" s="629">
        <v>0</v>
      </c>
      <c r="D12" s="484">
        <v>0</v>
      </c>
      <c r="E12" s="484">
        <v>0</v>
      </c>
      <c r="F12" s="492">
        <v>0</v>
      </c>
      <c r="G12" s="484">
        <v>0</v>
      </c>
      <c r="H12" s="484">
        <v>1</v>
      </c>
      <c r="I12" s="484">
        <v>0</v>
      </c>
      <c r="J12" s="484">
        <v>0</v>
      </c>
      <c r="K12" s="484">
        <v>0</v>
      </c>
      <c r="L12" s="484">
        <v>0</v>
      </c>
      <c r="M12" s="484">
        <v>0</v>
      </c>
      <c r="N12" s="484">
        <v>0</v>
      </c>
      <c r="O12" s="485">
        <f t="shared" si="1"/>
        <v>1</v>
      </c>
    </row>
    <row r="13" spans="1:15" ht="13.5" customHeight="1" thickBot="1">
      <c r="A13" s="80"/>
      <c r="B13" s="172" t="s">
        <v>52</v>
      </c>
      <c r="C13" s="630">
        <v>3</v>
      </c>
      <c r="D13" s="487">
        <v>17</v>
      </c>
      <c r="E13" s="487">
        <v>0</v>
      </c>
      <c r="F13" s="493">
        <v>7</v>
      </c>
      <c r="G13" s="487">
        <v>3</v>
      </c>
      <c r="H13" s="487">
        <v>0</v>
      </c>
      <c r="I13" s="487">
        <v>0</v>
      </c>
      <c r="J13" s="487">
        <v>2</v>
      </c>
      <c r="K13" s="487">
        <v>1</v>
      </c>
      <c r="L13" s="487">
        <v>2</v>
      </c>
      <c r="M13" s="487">
        <v>0</v>
      </c>
      <c r="N13" s="487">
        <v>1</v>
      </c>
      <c r="O13" s="488">
        <f t="shared" si="1"/>
        <v>36</v>
      </c>
    </row>
    <row r="14" spans="1:15" ht="13.5" customHeight="1" thickTop="1">
      <c r="A14" s="753" t="s">
        <v>145</v>
      </c>
      <c r="B14" s="174" t="s">
        <v>49</v>
      </c>
      <c r="C14" s="628">
        <f aca="true" t="shared" si="3" ref="C14:L14">IF(C15="","",SUM(C15:C18))</f>
        <v>6</v>
      </c>
      <c r="D14" s="481">
        <f t="shared" si="3"/>
        <v>14</v>
      </c>
      <c r="E14" s="481">
        <f t="shared" si="3"/>
        <v>6</v>
      </c>
      <c r="F14" s="481">
        <f t="shared" si="3"/>
        <v>9</v>
      </c>
      <c r="G14" s="481">
        <f t="shared" si="3"/>
        <v>9</v>
      </c>
      <c r="H14" s="481">
        <f t="shared" si="3"/>
        <v>8</v>
      </c>
      <c r="I14" s="481">
        <f t="shared" si="3"/>
        <v>7</v>
      </c>
      <c r="J14" s="481">
        <f t="shared" si="3"/>
        <v>5</v>
      </c>
      <c r="K14" s="481">
        <f t="shared" si="3"/>
        <v>9</v>
      </c>
      <c r="L14" s="481">
        <f t="shared" si="3"/>
        <v>8</v>
      </c>
      <c r="M14" s="481">
        <v>4</v>
      </c>
      <c r="N14" s="481">
        <v>4</v>
      </c>
      <c r="O14" s="482">
        <f t="shared" si="1"/>
        <v>89</v>
      </c>
    </row>
    <row r="15" spans="1:15" ht="13.5" customHeight="1">
      <c r="A15" s="754"/>
      <c r="B15" s="170" t="s">
        <v>50</v>
      </c>
      <c r="C15" s="629">
        <v>5</v>
      </c>
      <c r="D15" s="484">
        <v>8</v>
      </c>
      <c r="E15" s="484">
        <v>3</v>
      </c>
      <c r="F15" s="492">
        <v>8</v>
      </c>
      <c r="G15" s="484">
        <v>9</v>
      </c>
      <c r="H15" s="484">
        <v>7</v>
      </c>
      <c r="I15" s="484">
        <v>7</v>
      </c>
      <c r="J15" s="484">
        <v>3</v>
      </c>
      <c r="K15" s="484">
        <v>3</v>
      </c>
      <c r="L15" s="484">
        <v>6</v>
      </c>
      <c r="M15" s="484">
        <v>4</v>
      </c>
      <c r="N15" s="484">
        <v>4</v>
      </c>
      <c r="O15" s="485">
        <f t="shared" si="1"/>
        <v>67</v>
      </c>
    </row>
    <row r="16" spans="1:15" ht="13.5" customHeight="1">
      <c r="A16" s="754"/>
      <c r="B16" s="170" t="s">
        <v>51</v>
      </c>
      <c r="C16" s="629">
        <v>0</v>
      </c>
      <c r="D16" s="484">
        <v>0</v>
      </c>
      <c r="E16" s="484">
        <v>0</v>
      </c>
      <c r="F16" s="492">
        <v>0</v>
      </c>
      <c r="G16" s="484">
        <v>0</v>
      </c>
      <c r="H16" s="484">
        <v>0</v>
      </c>
      <c r="I16" s="484">
        <v>0</v>
      </c>
      <c r="J16" s="484">
        <v>0</v>
      </c>
      <c r="K16" s="484">
        <v>0</v>
      </c>
      <c r="L16" s="484">
        <v>2</v>
      </c>
      <c r="M16" s="484">
        <v>0</v>
      </c>
      <c r="N16" s="484">
        <v>0</v>
      </c>
      <c r="O16" s="485">
        <f t="shared" si="1"/>
        <v>2</v>
      </c>
    </row>
    <row r="17" spans="1:15" ht="13.5" customHeight="1">
      <c r="A17" s="80"/>
      <c r="B17" s="170" t="s">
        <v>79</v>
      </c>
      <c r="C17" s="629">
        <v>0</v>
      </c>
      <c r="D17" s="484">
        <v>0</v>
      </c>
      <c r="E17" s="484">
        <v>0</v>
      </c>
      <c r="F17" s="492">
        <v>0</v>
      </c>
      <c r="G17" s="484">
        <v>0</v>
      </c>
      <c r="H17" s="484">
        <v>0</v>
      </c>
      <c r="I17" s="484">
        <v>0</v>
      </c>
      <c r="J17" s="484">
        <v>0</v>
      </c>
      <c r="K17" s="484">
        <v>0</v>
      </c>
      <c r="L17" s="484">
        <v>0</v>
      </c>
      <c r="M17" s="484">
        <v>0</v>
      </c>
      <c r="N17" s="484">
        <v>0</v>
      </c>
      <c r="O17" s="485">
        <f t="shared" si="1"/>
        <v>0</v>
      </c>
    </row>
    <row r="18" spans="1:15" ht="13.5" customHeight="1" thickBot="1">
      <c r="A18" s="80"/>
      <c r="B18" s="175" t="s">
        <v>52</v>
      </c>
      <c r="C18" s="630">
        <v>1</v>
      </c>
      <c r="D18" s="487">
        <v>6</v>
      </c>
      <c r="E18" s="487">
        <v>3</v>
      </c>
      <c r="F18" s="493">
        <v>1</v>
      </c>
      <c r="G18" s="487">
        <v>0</v>
      </c>
      <c r="H18" s="487">
        <v>1</v>
      </c>
      <c r="I18" s="487">
        <v>0</v>
      </c>
      <c r="J18" s="487">
        <v>2</v>
      </c>
      <c r="K18" s="487">
        <v>6</v>
      </c>
      <c r="L18" s="487">
        <v>0</v>
      </c>
      <c r="M18" s="487">
        <v>0</v>
      </c>
      <c r="N18" s="487">
        <v>0</v>
      </c>
      <c r="O18" s="488">
        <f t="shared" si="1"/>
        <v>20</v>
      </c>
    </row>
    <row r="19" spans="1:15" ht="13.5" customHeight="1" thickTop="1">
      <c r="A19" s="753" t="s">
        <v>58</v>
      </c>
      <c r="B19" s="169" t="s">
        <v>49</v>
      </c>
      <c r="C19" s="628">
        <f aca="true" t="shared" si="4" ref="C19:L19">IF(C20="","",SUM(C20:C23))</f>
        <v>14</v>
      </c>
      <c r="D19" s="481">
        <f t="shared" si="4"/>
        <v>10</v>
      </c>
      <c r="E19" s="481">
        <f t="shared" si="4"/>
        <v>11</v>
      </c>
      <c r="F19" s="481">
        <f t="shared" si="4"/>
        <v>12</v>
      </c>
      <c r="G19" s="481">
        <f t="shared" si="4"/>
        <v>13</v>
      </c>
      <c r="H19" s="481">
        <f t="shared" si="4"/>
        <v>12</v>
      </c>
      <c r="I19" s="481">
        <f t="shared" si="4"/>
        <v>13</v>
      </c>
      <c r="J19" s="481">
        <f t="shared" si="4"/>
        <v>26</v>
      </c>
      <c r="K19" s="481">
        <f t="shared" si="4"/>
        <v>11</v>
      </c>
      <c r="L19" s="481">
        <f t="shared" si="4"/>
        <v>5</v>
      </c>
      <c r="M19" s="481">
        <v>9</v>
      </c>
      <c r="N19" s="481">
        <v>18</v>
      </c>
      <c r="O19" s="482">
        <f t="shared" si="1"/>
        <v>154</v>
      </c>
    </row>
    <row r="20" spans="1:15" ht="13.5" customHeight="1">
      <c r="A20" s="754"/>
      <c r="B20" s="170" t="s">
        <v>50</v>
      </c>
      <c r="C20" s="629">
        <v>8</v>
      </c>
      <c r="D20" s="484">
        <v>10</v>
      </c>
      <c r="E20" s="484">
        <v>11</v>
      </c>
      <c r="F20" s="484">
        <v>11</v>
      </c>
      <c r="G20" s="484">
        <v>8</v>
      </c>
      <c r="H20" s="484">
        <v>10</v>
      </c>
      <c r="I20" s="484">
        <v>11</v>
      </c>
      <c r="J20" s="484">
        <v>10</v>
      </c>
      <c r="K20" s="484">
        <v>10</v>
      </c>
      <c r="L20" s="484">
        <v>3</v>
      </c>
      <c r="M20" s="484">
        <v>5</v>
      </c>
      <c r="N20" s="484">
        <v>8</v>
      </c>
      <c r="O20" s="485">
        <f t="shared" si="1"/>
        <v>105</v>
      </c>
    </row>
    <row r="21" spans="1:15" ht="13.5" customHeight="1">
      <c r="A21" s="754"/>
      <c r="B21" s="170" t="s">
        <v>51</v>
      </c>
      <c r="C21" s="629">
        <v>0</v>
      </c>
      <c r="D21" s="484">
        <v>0</v>
      </c>
      <c r="E21" s="484">
        <v>0</v>
      </c>
      <c r="F21" s="484">
        <v>0</v>
      </c>
      <c r="G21" s="484">
        <v>0</v>
      </c>
      <c r="H21" s="484">
        <v>0</v>
      </c>
      <c r="I21" s="484">
        <v>2</v>
      </c>
      <c r="J21" s="484">
        <v>14</v>
      </c>
      <c r="K21" s="484">
        <v>0</v>
      </c>
      <c r="L21" s="484">
        <v>0</v>
      </c>
      <c r="M21" s="484">
        <v>0</v>
      </c>
      <c r="N21" s="484">
        <v>10</v>
      </c>
      <c r="O21" s="485">
        <f t="shared" si="1"/>
        <v>26</v>
      </c>
    </row>
    <row r="22" spans="1:15" ht="13.5" customHeight="1">
      <c r="A22" s="80"/>
      <c r="B22" s="170" t="s">
        <v>79</v>
      </c>
      <c r="C22" s="629">
        <v>0</v>
      </c>
      <c r="D22" s="484">
        <v>0</v>
      </c>
      <c r="E22" s="484">
        <v>0</v>
      </c>
      <c r="F22" s="484">
        <v>0</v>
      </c>
      <c r="G22" s="484">
        <v>0</v>
      </c>
      <c r="H22" s="484">
        <v>0</v>
      </c>
      <c r="I22" s="484">
        <v>0</v>
      </c>
      <c r="J22" s="484">
        <v>0</v>
      </c>
      <c r="K22" s="484">
        <v>0</v>
      </c>
      <c r="L22" s="484">
        <v>0</v>
      </c>
      <c r="M22" s="484">
        <v>0</v>
      </c>
      <c r="N22" s="484">
        <v>0</v>
      </c>
      <c r="O22" s="485">
        <f t="shared" si="1"/>
        <v>0</v>
      </c>
    </row>
    <row r="23" spans="1:15" ht="13.5" customHeight="1" thickBot="1">
      <c r="A23" s="81"/>
      <c r="B23" s="172" t="s">
        <v>52</v>
      </c>
      <c r="C23" s="630">
        <v>6</v>
      </c>
      <c r="D23" s="487">
        <v>0</v>
      </c>
      <c r="E23" s="487">
        <v>0</v>
      </c>
      <c r="F23" s="487">
        <v>1</v>
      </c>
      <c r="G23" s="487">
        <v>5</v>
      </c>
      <c r="H23" s="487">
        <v>2</v>
      </c>
      <c r="I23" s="487">
        <v>0</v>
      </c>
      <c r="J23" s="487">
        <v>2</v>
      </c>
      <c r="K23" s="487">
        <v>1</v>
      </c>
      <c r="L23" s="487">
        <v>2</v>
      </c>
      <c r="M23" s="487">
        <v>4</v>
      </c>
      <c r="N23" s="487">
        <v>0</v>
      </c>
      <c r="O23" s="488">
        <f t="shared" si="1"/>
        <v>23</v>
      </c>
    </row>
    <row r="24" spans="1:15" ht="13.5" customHeight="1" thickTop="1">
      <c r="A24" s="753" t="s">
        <v>87</v>
      </c>
      <c r="B24" s="174" t="s">
        <v>49</v>
      </c>
      <c r="C24" s="628">
        <f aca="true" t="shared" si="5" ref="C24:L24">IF(C25="","",SUM(C25:C28))</f>
        <v>10</v>
      </c>
      <c r="D24" s="481">
        <f t="shared" si="5"/>
        <v>12</v>
      </c>
      <c r="E24" s="481">
        <f t="shared" si="5"/>
        <v>14</v>
      </c>
      <c r="F24" s="481">
        <f t="shared" si="5"/>
        <v>18</v>
      </c>
      <c r="G24" s="481">
        <f t="shared" si="5"/>
        <v>15</v>
      </c>
      <c r="H24" s="481">
        <f t="shared" si="5"/>
        <v>4</v>
      </c>
      <c r="I24" s="481">
        <f t="shared" si="5"/>
        <v>10</v>
      </c>
      <c r="J24" s="481">
        <f t="shared" si="5"/>
        <v>6</v>
      </c>
      <c r="K24" s="481">
        <f t="shared" si="5"/>
        <v>10</v>
      </c>
      <c r="L24" s="481">
        <f t="shared" si="5"/>
        <v>9</v>
      </c>
      <c r="M24" s="481">
        <v>8</v>
      </c>
      <c r="N24" s="481">
        <v>11</v>
      </c>
      <c r="O24" s="482">
        <f t="shared" si="1"/>
        <v>127</v>
      </c>
    </row>
    <row r="25" spans="1:15" ht="13.5" customHeight="1">
      <c r="A25" s="754"/>
      <c r="B25" s="618" t="s">
        <v>163</v>
      </c>
      <c r="C25" s="629">
        <v>10</v>
      </c>
      <c r="D25" s="484">
        <v>11</v>
      </c>
      <c r="E25" s="484">
        <v>10</v>
      </c>
      <c r="F25" s="484">
        <v>10</v>
      </c>
      <c r="G25" s="484">
        <v>13</v>
      </c>
      <c r="H25" s="484">
        <v>4</v>
      </c>
      <c r="I25" s="484">
        <v>7</v>
      </c>
      <c r="J25" s="484">
        <v>6</v>
      </c>
      <c r="K25" s="484">
        <v>10</v>
      </c>
      <c r="L25" s="484">
        <v>5</v>
      </c>
      <c r="M25" s="484">
        <v>8</v>
      </c>
      <c r="N25" s="484">
        <v>11</v>
      </c>
      <c r="O25" s="485">
        <f t="shared" si="1"/>
        <v>105</v>
      </c>
    </row>
    <row r="26" spans="1:15" ht="13.5" customHeight="1">
      <c r="A26" s="754"/>
      <c r="B26" s="170" t="s">
        <v>51</v>
      </c>
      <c r="C26" s="629">
        <v>0</v>
      </c>
      <c r="D26" s="484">
        <v>0</v>
      </c>
      <c r="E26" s="484">
        <v>0</v>
      </c>
      <c r="F26" s="484">
        <v>8</v>
      </c>
      <c r="G26" s="484">
        <v>0</v>
      </c>
      <c r="H26" s="484">
        <v>0</v>
      </c>
      <c r="I26" s="484">
        <v>0</v>
      </c>
      <c r="J26" s="484">
        <v>0</v>
      </c>
      <c r="K26" s="484">
        <v>0</v>
      </c>
      <c r="L26" s="484">
        <v>0</v>
      </c>
      <c r="M26" s="484">
        <v>0</v>
      </c>
      <c r="N26" s="484">
        <v>0</v>
      </c>
      <c r="O26" s="485">
        <f t="shared" si="1"/>
        <v>8</v>
      </c>
    </row>
    <row r="27" spans="1:15" ht="13.5" customHeight="1">
      <c r="A27" s="82"/>
      <c r="B27" s="170" t="s">
        <v>79</v>
      </c>
      <c r="C27" s="629">
        <v>0</v>
      </c>
      <c r="D27" s="484">
        <v>0</v>
      </c>
      <c r="E27" s="484">
        <v>0</v>
      </c>
      <c r="F27" s="484">
        <v>0</v>
      </c>
      <c r="G27" s="484">
        <v>0</v>
      </c>
      <c r="H27" s="484">
        <v>0</v>
      </c>
      <c r="I27" s="484">
        <v>0</v>
      </c>
      <c r="J27" s="484">
        <v>0</v>
      </c>
      <c r="K27" s="484">
        <v>0</v>
      </c>
      <c r="L27" s="484">
        <v>0</v>
      </c>
      <c r="M27" s="484">
        <v>0</v>
      </c>
      <c r="N27" s="484">
        <v>0</v>
      </c>
      <c r="O27" s="485">
        <f t="shared" si="1"/>
        <v>0</v>
      </c>
    </row>
    <row r="28" spans="1:15" ht="13.5" customHeight="1" thickBot="1">
      <c r="A28" s="81"/>
      <c r="B28" s="172" t="s">
        <v>52</v>
      </c>
      <c r="C28" s="630">
        <v>0</v>
      </c>
      <c r="D28" s="487">
        <v>1</v>
      </c>
      <c r="E28" s="487">
        <v>4</v>
      </c>
      <c r="F28" s="487">
        <v>0</v>
      </c>
      <c r="G28" s="487">
        <v>2</v>
      </c>
      <c r="H28" s="487">
        <v>0</v>
      </c>
      <c r="I28" s="487">
        <v>3</v>
      </c>
      <c r="J28" s="487">
        <v>0</v>
      </c>
      <c r="K28" s="487">
        <v>0</v>
      </c>
      <c r="L28" s="487">
        <v>4</v>
      </c>
      <c r="M28" s="487">
        <v>0</v>
      </c>
      <c r="N28" s="487">
        <v>0</v>
      </c>
      <c r="O28" s="489">
        <f t="shared" si="1"/>
        <v>14</v>
      </c>
    </row>
    <row r="29" spans="1:15" ht="13.5" customHeight="1" thickTop="1">
      <c r="A29" s="754" t="s">
        <v>60</v>
      </c>
      <c r="B29" s="174" t="s">
        <v>49</v>
      </c>
      <c r="C29" s="628">
        <f aca="true" t="shared" si="6" ref="C29:L29">IF(C30="","",SUM(C30:C33))</f>
        <v>2</v>
      </c>
      <c r="D29" s="481">
        <f t="shared" si="6"/>
        <v>6</v>
      </c>
      <c r="E29" s="481">
        <f t="shared" si="6"/>
        <v>5</v>
      </c>
      <c r="F29" s="481">
        <f t="shared" si="6"/>
        <v>3</v>
      </c>
      <c r="G29" s="481">
        <f t="shared" si="6"/>
        <v>0</v>
      </c>
      <c r="H29" s="481">
        <f t="shared" si="6"/>
        <v>2</v>
      </c>
      <c r="I29" s="481">
        <f t="shared" si="6"/>
        <v>3</v>
      </c>
      <c r="J29" s="481">
        <f t="shared" si="6"/>
        <v>2</v>
      </c>
      <c r="K29" s="481">
        <f t="shared" si="6"/>
        <v>0</v>
      </c>
      <c r="L29" s="481">
        <f t="shared" si="6"/>
        <v>2</v>
      </c>
      <c r="M29" s="481">
        <v>0</v>
      </c>
      <c r="N29" s="481">
        <v>0</v>
      </c>
      <c r="O29" s="482">
        <f t="shared" si="1"/>
        <v>25</v>
      </c>
    </row>
    <row r="30" spans="1:15" ht="13.5" customHeight="1">
      <c r="A30" s="754"/>
      <c r="B30" s="170" t="s">
        <v>50</v>
      </c>
      <c r="C30" s="629">
        <v>2</v>
      </c>
      <c r="D30" s="484">
        <v>6</v>
      </c>
      <c r="E30" s="484">
        <v>5</v>
      </c>
      <c r="F30" s="484">
        <v>3</v>
      </c>
      <c r="G30" s="484">
        <v>0</v>
      </c>
      <c r="H30" s="484">
        <v>2</v>
      </c>
      <c r="I30" s="484">
        <v>3</v>
      </c>
      <c r="J30" s="484">
        <v>2</v>
      </c>
      <c r="K30" s="484">
        <v>0</v>
      </c>
      <c r="L30" s="484">
        <v>2</v>
      </c>
      <c r="M30" s="484">
        <v>0</v>
      </c>
      <c r="N30" s="484">
        <v>0</v>
      </c>
      <c r="O30" s="485">
        <f t="shared" si="1"/>
        <v>25</v>
      </c>
    </row>
    <row r="31" spans="1:15" ht="13.5" customHeight="1">
      <c r="A31" s="754"/>
      <c r="B31" s="170" t="s">
        <v>51</v>
      </c>
      <c r="C31" s="629">
        <v>0</v>
      </c>
      <c r="D31" s="484">
        <v>0</v>
      </c>
      <c r="E31" s="484">
        <v>0</v>
      </c>
      <c r="F31" s="484">
        <v>0</v>
      </c>
      <c r="G31" s="484">
        <v>0</v>
      </c>
      <c r="H31" s="484">
        <v>0</v>
      </c>
      <c r="I31" s="484">
        <v>0</v>
      </c>
      <c r="J31" s="484">
        <v>0</v>
      </c>
      <c r="K31" s="484">
        <v>0</v>
      </c>
      <c r="L31" s="484">
        <v>0</v>
      </c>
      <c r="M31" s="484">
        <v>0</v>
      </c>
      <c r="N31" s="484">
        <v>0</v>
      </c>
      <c r="O31" s="485">
        <f t="shared" si="1"/>
        <v>0</v>
      </c>
    </row>
    <row r="32" spans="1:15" ht="13.5" customHeight="1">
      <c r="A32" s="80"/>
      <c r="B32" s="170" t="s">
        <v>79</v>
      </c>
      <c r="C32" s="483">
        <v>0</v>
      </c>
      <c r="D32" s="484">
        <v>0</v>
      </c>
      <c r="E32" s="484">
        <v>0</v>
      </c>
      <c r="F32" s="484">
        <v>0</v>
      </c>
      <c r="G32" s="484">
        <v>0</v>
      </c>
      <c r="H32" s="484">
        <v>0</v>
      </c>
      <c r="I32" s="484">
        <v>0</v>
      </c>
      <c r="J32" s="484">
        <v>0</v>
      </c>
      <c r="K32" s="484">
        <v>0</v>
      </c>
      <c r="L32" s="484">
        <v>0</v>
      </c>
      <c r="M32" s="484">
        <v>0</v>
      </c>
      <c r="N32" s="693">
        <v>0</v>
      </c>
      <c r="O32" s="485">
        <f t="shared" si="1"/>
        <v>0</v>
      </c>
    </row>
    <row r="33" spans="1:15" ht="13.5" customHeight="1" thickBot="1">
      <c r="A33" s="81"/>
      <c r="B33" s="172" t="s">
        <v>52</v>
      </c>
      <c r="C33" s="486">
        <v>0</v>
      </c>
      <c r="D33" s="487">
        <v>0</v>
      </c>
      <c r="E33" s="487">
        <v>0</v>
      </c>
      <c r="F33" s="487">
        <v>0</v>
      </c>
      <c r="G33" s="487">
        <v>0</v>
      </c>
      <c r="H33" s="487">
        <v>0</v>
      </c>
      <c r="I33" s="487">
        <v>0</v>
      </c>
      <c r="J33" s="487">
        <v>0</v>
      </c>
      <c r="K33" s="487">
        <v>0</v>
      </c>
      <c r="L33" s="487">
        <v>0</v>
      </c>
      <c r="M33" s="487">
        <v>0</v>
      </c>
      <c r="N33" s="694">
        <v>0</v>
      </c>
      <c r="O33" s="488">
        <f t="shared" si="1"/>
        <v>0</v>
      </c>
    </row>
    <row r="34" spans="1:15" ht="13.5" customHeight="1" thickTop="1">
      <c r="A34" s="754" t="s">
        <v>47</v>
      </c>
      <c r="B34" s="169" t="s">
        <v>49</v>
      </c>
      <c r="C34" s="490">
        <f>IF(C4="","",C29+C24+C19+C14+C9+C4)</f>
        <v>98</v>
      </c>
      <c r="D34" s="692">
        <f aca="true" t="shared" si="7" ref="D34:M34">IF(D4="","",D29+D24+D19+D14+D9+D4)</f>
        <v>123</v>
      </c>
      <c r="E34" s="692">
        <f t="shared" si="7"/>
        <v>201</v>
      </c>
      <c r="F34" s="692">
        <f t="shared" si="7"/>
        <v>154</v>
      </c>
      <c r="G34" s="692">
        <f t="shared" si="7"/>
        <v>165</v>
      </c>
      <c r="H34" s="692">
        <f>IF(H4="","",H29+H24+H19+H14+H9+H4)</f>
        <v>86</v>
      </c>
      <c r="I34" s="692">
        <f t="shared" si="7"/>
        <v>92</v>
      </c>
      <c r="J34" s="692">
        <f t="shared" si="7"/>
        <v>99</v>
      </c>
      <c r="K34" s="692">
        <f t="shared" si="7"/>
        <v>87</v>
      </c>
      <c r="L34" s="692">
        <f t="shared" si="7"/>
        <v>80</v>
      </c>
      <c r="M34" s="692">
        <f t="shared" si="7"/>
        <v>87</v>
      </c>
      <c r="N34" s="692">
        <f>IF(N4="","",N29+N24+N19+N14+N9+N4)</f>
        <v>95</v>
      </c>
      <c r="O34" s="686">
        <f>SUM(C34:N34)</f>
        <v>1367</v>
      </c>
    </row>
    <row r="35" spans="1:15" ht="13.5" customHeight="1">
      <c r="A35" s="754"/>
      <c r="B35" s="170" t="s">
        <v>50</v>
      </c>
      <c r="C35" s="690">
        <f>IF(C5="","",C30+C25+C20+C15+C10+C5)</f>
        <v>72</v>
      </c>
      <c r="D35" s="484">
        <f aca="true" t="shared" si="8" ref="D35:N35">IF(D5="","",D30+D25+D20+D15+D10+D5)</f>
        <v>90</v>
      </c>
      <c r="E35" s="484">
        <f t="shared" si="8"/>
        <v>83</v>
      </c>
      <c r="F35" s="484">
        <f t="shared" si="8"/>
        <v>88</v>
      </c>
      <c r="G35" s="484">
        <f t="shared" si="8"/>
        <v>94</v>
      </c>
      <c r="H35" s="484">
        <f>IF(H5="","",H30+H25+H20+H15+H10+H5)</f>
        <v>71</v>
      </c>
      <c r="I35" s="484">
        <f t="shared" si="8"/>
        <v>76</v>
      </c>
      <c r="J35" s="484">
        <f t="shared" si="8"/>
        <v>72</v>
      </c>
      <c r="K35" s="484">
        <f t="shared" si="8"/>
        <v>67</v>
      </c>
      <c r="L35" s="484">
        <f t="shared" si="8"/>
        <v>52</v>
      </c>
      <c r="M35" s="484">
        <f t="shared" si="8"/>
        <v>64</v>
      </c>
      <c r="N35" s="484">
        <f t="shared" si="8"/>
        <v>65</v>
      </c>
      <c r="O35" s="687">
        <f t="shared" si="1"/>
        <v>894</v>
      </c>
    </row>
    <row r="36" spans="1:15" ht="13.5" customHeight="1">
      <c r="A36" s="754"/>
      <c r="B36" s="170" t="s">
        <v>51</v>
      </c>
      <c r="C36" s="690">
        <f>IF(C6="","",C31+C26+C21+C16+C11+C6)</f>
        <v>12</v>
      </c>
      <c r="D36" s="484">
        <f aca="true" t="shared" si="9" ref="D36:N36">IF(D6="","",D31+D26+D21+D16+D11+D6)</f>
        <v>0</v>
      </c>
      <c r="E36" s="484">
        <f t="shared" si="9"/>
        <v>107</v>
      </c>
      <c r="F36" s="484">
        <f t="shared" si="9"/>
        <v>46</v>
      </c>
      <c r="G36" s="484">
        <f t="shared" si="9"/>
        <v>53</v>
      </c>
      <c r="H36" s="484">
        <f t="shared" si="9"/>
        <v>4</v>
      </c>
      <c r="I36" s="484">
        <f t="shared" si="9"/>
        <v>10</v>
      </c>
      <c r="J36" s="484">
        <f t="shared" si="9"/>
        <v>14</v>
      </c>
      <c r="K36" s="484">
        <f t="shared" si="9"/>
        <v>8</v>
      </c>
      <c r="L36" s="484">
        <f t="shared" si="9"/>
        <v>10</v>
      </c>
      <c r="M36" s="484">
        <f t="shared" si="9"/>
        <v>11</v>
      </c>
      <c r="N36" s="484">
        <f t="shared" si="9"/>
        <v>20</v>
      </c>
      <c r="O36" s="688">
        <f t="shared" si="1"/>
        <v>295</v>
      </c>
    </row>
    <row r="37" spans="1:15" ht="13.5" customHeight="1">
      <c r="A37" s="80"/>
      <c r="B37" s="170" t="s">
        <v>79</v>
      </c>
      <c r="C37" s="690">
        <f aca="true" t="shared" si="10" ref="C37:N37">IF(C7="","",C32+C27+C22+C17+C12+C7)</f>
        <v>0</v>
      </c>
      <c r="D37" s="484">
        <f t="shared" si="10"/>
        <v>0</v>
      </c>
      <c r="E37" s="484">
        <f t="shared" si="10"/>
        <v>0</v>
      </c>
      <c r="F37" s="484">
        <f t="shared" si="10"/>
        <v>0</v>
      </c>
      <c r="G37" s="484">
        <f t="shared" si="10"/>
        <v>0</v>
      </c>
      <c r="H37" s="484">
        <f t="shared" si="10"/>
        <v>1</v>
      </c>
      <c r="I37" s="484">
        <f t="shared" si="10"/>
        <v>0</v>
      </c>
      <c r="J37" s="484">
        <f t="shared" si="10"/>
        <v>0</v>
      </c>
      <c r="K37" s="484">
        <f t="shared" si="10"/>
        <v>0</v>
      </c>
      <c r="L37" s="484">
        <f t="shared" si="10"/>
        <v>0</v>
      </c>
      <c r="M37" s="484">
        <f t="shared" si="10"/>
        <v>0</v>
      </c>
      <c r="N37" s="484">
        <f t="shared" si="10"/>
        <v>0</v>
      </c>
      <c r="O37" s="687">
        <f t="shared" si="1"/>
        <v>1</v>
      </c>
    </row>
    <row r="38" spans="1:15" ht="13.5" customHeight="1" thickBot="1">
      <c r="A38" s="83"/>
      <c r="B38" s="176" t="s">
        <v>52</v>
      </c>
      <c r="C38" s="491">
        <f aca="true" t="shared" si="11" ref="C38:N38">IF(C8="","",C33+C28+C23+C18+C13+C8)</f>
        <v>14</v>
      </c>
      <c r="D38" s="691">
        <f t="shared" si="11"/>
        <v>33</v>
      </c>
      <c r="E38" s="691">
        <f t="shared" si="11"/>
        <v>11</v>
      </c>
      <c r="F38" s="691">
        <f t="shared" si="11"/>
        <v>20</v>
      </c>
      <c r="G38" s="691">
        <f t="shared" si="11"/>
        <v>18</v>
      </c>
      <c r="H38" s="691">
        <f t="shared" si="11"/>
        <v>10</v>
      </c>
      <c r="I38" s="691">
        <f t="shared" si="11"/>
        <v>6</v>
      </c>
      <c r="J38" s="691">
        <f t="shared" si="11"/>
        <v>13</v>
      </c>
      <c r="K38" s="691">
        <f t="shared" si="11"/>
        <v>12</v>
      </c>
      <c r="L38" s="691">
        <f t="shared" si="11"/>
        <v>18</v>
      </c>
      <c r="M38" s="691">
        <f t="shared" si="11"/>
        <v>12</v>
      </c>
      <c r="N38" s="691">
        <f t="shared" si="11"/>
        <v>10</v>
      </c>
      <c r="O38" s="689">
        <f t="shared" si="1"/>
        <v>177</v>
      </c>
    </row>
    <row r="39" spans="1:15" ht="13.5">
      <c r="A39" s="578"/>
      <c r="B39" s="167"/>
      <c r="C39" s="167"/>
      <c r="D39" s="167"/>
      <c r="E39" s="167"/>
      <c r="F39" s="167"/>
      <c r="G39" s="167"/>
      <c r="H39" s="167"/>
      <c r="I39" s="167"/>
      <c r="J39" s="167"/>
      <c r="K39" s="167"/>
      <c r="L39" s="167"/>
      <c r="M39" s="167"/>
      <c r="N39" s="167"/>
      <c r="O39" s="588" t="s">
        <v>161</v>
      </c>
    </row>
    <row r="40" spans="1:15" ht="13.5">
      <c r="A40" s="167"/>
      <c r="B40" s="167"/>
      <c r="C40" s="167"/>
      <c r="D40" s="167"/>
      <c r="E40" s="167"/>
      <c r="F40" s="167"/>
      <c r="G40" s="167"/>
      <c r="H40" s="167"/>
      <c r="I40" s="167"/>
      <c r="J40" s="167"/>
      <c r="K40" s="167"/>
      <c r="L40" s="167"/>
      <c r="M40" s="167"/>
      <c r="N40" s="167"/>
      <c r="O40" s="167"/>
    </row>
    <row r="41" spans="1:15" ht="13.5">
      <c r="A41" s="167"/>
      <c r="B41" s="167"/>
      <c r="C41" s="167"/>
      <c r="D41" s="167"/>
      <c r="E41" s="167"/>
      <c r="F41" s="167"/>
      <c r="G41" s="167"/>
      <c r="H41" s="167"/>
      <c r="I41" s="167"/>
      <c r="J41" s="167"/>
      <c r="K41" s="167"/>
      <c r="L41" s="167"/>
      <c r="M41" s="167"/>
      <c r="N41" s="167"/>
      <c r="O41" s="167"/>
    </row>
    <row r="42" spans="1:15" ht="13.5">
      <c r="A42" s="167"/>
      <c r="B42" s="167"/>
      <c r="C42" s="167"/>
      <c r="D42" s="167"/>
      <c r="E42" s="167"/>
      <c r="F42" s="167"/>
      <c r="G42" s="167"/>
      <c r="H42" s="167"/>
      <c r="I42" s="167"/>
      <c r="J42" s="167"/>
      <c r="K42" s="167"/>
      <c r="L42" s="167"/>
      <c r="M42" s="167"/>
      <c r="N42" s="167"/>
      <c r="O42" s="167"/>
    </row>
    <row r="43" spans="1:15" ht="13.5">
      <c r="A43" s="167"/>
      <c r="B43" s="167"/>
      <c r="C43" s="167"/>
      <c r="D43" s="167"/>
      <c r="E43" s="167"/>
      <c r="F43" s="167"/>
      <c r="G43" s="167"/>
      <c r="H43" s="167"/>
      <c r="I43" s="167"/>
      <c r="J43" s="167"/>
      <c r="K43" s="167"/>
      <c r="L43" s="167"/>
      <c r="M43" s="167"/>
      <c r="N43" s="167"/>
      <c r="O43" s="167"/>
    </row>
    <row r="44" spans="1:15" ht="13.5">
      <c r="A44" s="167"/>
      <c r="B44" s="167"/>
      <c r="C44" s="167"/>
      <c r="D44" s="167"/>
      <c r="E44" s="167"/>
      <c r="F44" s="167"/>
      <c r="G44" s="167"/>
      <c r="H44" s="167"/>
      <c r="I44" s="167"/>
      <c r="J44" s="167"/>
      <c r="K44" s="167"/>
      <c r="L44" s="167"/>
      <c r="M44" s="167"/>
      <c r="N44" s="167"/>
      <c r="O44" s="167"/>
    </row>
    <row r="45" spans="1:15" ht="13.5">
      <c r="A45" s="167"/>
      <c r="B45" s="167"/>
      <c r="C45" s="167"/>
      <c r="D45" s="167"/>
      <c r="E45" s="167"/>
      <c r="F45" s="167"/>
      <c r="G45" s="167"/>
      <c r="H45" s="167"/>
      <c r="I45" s="167"/>
      <c r="J45" s="167"/>
      <c r="K45" s="167"/>
      <c r="L45" s="167"/>
      <c r="M45" s="167"/>
      <c r="N45" s="167"/>
      <c r="O45" s="167"/>
    </row>
    <row r="46" spans="1:15" ht="13.5">
      <c r="A46" s="167"/>
      <c r="B46" s="167"/>
      <c r="C46" s="167"/>
      <c r="D46" s="167"/>
      <c r="E46" s="167"/>
      <c r="F46" s="167"/>
      <c r="G46" s="167"/>
      <c r="H46" s="167"/>
      <c r="I46" s="167"/>
      <c r="J46" s="167"/>
      <c r="K46" s="167"/>
      <c r="L46" s="167"/>
      <c r="M46" s="167"/>
      <c r="N46" s="167"/>
      <c r="O46" s="167"/>
    </row>
    <row r="47" spans="1:15" ht="13.5">
      <c r="A47" s="167"/>
      <c r="B47" s="167"/>
      <c r="C47" s="167"/>
      <c r="D47" s="167"/>
      <c r="E47" s="167"/>
      <c r="F47" s="167"/>
      <c r="G47" s="167"/>
      <c r="H47" s="167"/>
      <c r="I47" s="167"/>
      <c r="J47" s="167"/>
      <c r="K47" s="167"/>
      <c r="L47" s="167"/>
      <c r="M47" s="167"/>
      <c r="N47" s="167"/>
      <c r="O47" s="167"/>
    </row>
    <row r="48" spans="1:15" ht="13.5">
      <c r="A48" s="167"/>
      <c r="B48" s="167"/>
      <c r="C48" s="167"/>
      <c r="D48" s="167"/>
      <c r="E48" s="167"/>
      <c r="F48" s="167"/>
      <c r="G48" s="167"/>
      <c r="H48" s="167"/>
      <c r="I48" s="167"/>
      <c r="J48" s="167"/>
      <c r="K48" s="167"/>
      <c r="L48" s="167"/>
      <c r="M48" s="167"/>
      <c r="N48" s="167"/>
      <c r="O48" s="167"/>
    </row>
    <row r="49" spans="1:15" ht="13.5">
      <c r="A49" s="167"/>
      <c r="B49" s="167"/>
      <c r="C49" s="167"/>
      <c r="D49" s="167"/>
      <c r="E49" s="167"/>
      <c r="F49" s="167"/>
      <c r="G49" s="167"/>
      <c r="H49" s="167"/>
      <c r="I49" s="167"/>
      <c r="J49" s="167"/>
      <c r="K49" s="167"/>
      <c r="L49" s="167"/>
      <c r="M49" s="167"/>
      <c r="N49" s="167"/>
      <c r="O49" s="167"/>
    </row>
    <row r="50" spans="1:15" ht="13.5">
      <c r="A50" s="167"/>
      <c r="B50" s="167"/>
      <c r="C50" s="167"/>
      <c r="D50" s="167"/>
      <c r="E50" s="167"/>
      <c r="F50" s="167"/>
      <c r="G50" s="167"/>
      <c r="H50" s="167"/>
      <c r="I50" s="167"/>
      <c r="J50" s="167"/>
      <c r="K50" s="167"/>
      <c r="L50" s="167"/>
      <c r="M50" s="167"/>
      <c r="N50" s="167"/>
      <c r="O50" s="167"/>
    </row>
    <row r="51" spans="1:15" ht="13.5">
      <c r="A51" s="167"/>
      <c r="B51" s="167"/>
      <c r="C51" s="167"/>
      <c r="D51" s="167"/>
      <c r="E51" s="167"/>
      <c r="F51" s="167"/>
      <c r="G51" s="167"/>
      <c r="H51" s="167"/>
      <c r="I51" s="167"/>
      <c r="J51" s="167"/>
      <c r="K51" s="167"/>
      <c r="L51" s="167"/>
      <c r="M51" s="167"/>
      <c r="N51" s="167"/>
      <c r="O51" s="167"/>
    </row>
    <row r="52" spans="1:15" ht="13.5">
      <c r="A52" s="167"/>
      <c r="B52" s="167"/>
      <c r="C52" s="167"/>
      <c r="D52" s="167"/>
      <c r="E52" s="167"/>
      <c r="F52" s="167"/>
      <c r="G52" s="167"/>
      <c r="H52" s="167"/>
      <c r="I52" s="167"/>
      <c r="J52" s="167"/>
      <c r="K52" s="167"/>
      <c r="L52" s="167"/>
      <c r="M52" s="167"/>
      <c r="N52" s="167"/>
      <c r="O52" s="167"/>
    </row>
    <row r="53" spans="1:15" ht="13.5">
      <c r="A53" s="167"/>
      <c r="B53" s="167"/>
      <c r="C53" s="167"/>
      <c r="D53" s="167"/>
      <c r="E53" s="167"/>
      <c r="F53" s="167"/>
      <c r="G53" s="167"/>
      <c r="H53" s="167"/>
      <c r="I53" s="167"/>
      <c r="J53" s="167"/>
      <c r="K53" s="167"/>
      <c r="L53" s="167"/>
      <c r="M53" s="167"/>
      <c r="N53" s="167"/>
      <c r="O53" s="167"/>
    </row>
    <row r="54" spans="1:15" ht="13.5">
      <c r="A54" s="167"/>
      <c r="B54" s="167"/>
      <c r="C54" s="167"/>
      <c r="D54" s="167"/>
      <c r="E54" s="167"/>
      <c r="F54" s="167"/>
      <c r="G54" s="167"/>
      <c r="H54" s="167"/>
      <c r="I54" s="167"/>
      <c r="J54" s="167"/>
      <c r="K54" s="167"/>
      <c r="L54" s="167"/>
      <c r="M54" s="167"/>
      <c r="N54" s="167"/>
      <c r="O54" s="167"/>
    </row>
    <row r="55" spans="1:15" ht="13.5">
      <c r="A55" s="167"/>
      <c r="B55" s="167"/>
      <c r="C55" s="167"/>
      <c r="D55" s="167"/>
      <c r="E55" s="167"/>
      <c r="F55" s="167"/>
      <c r="G55" s="167"/>
      <c r="H55" s="167"/>
      <c r="I55" s="167"/>
      <c r="J55" s="167"/>
      <c r="K55" s="167"/>
      <c r="L55" s="167"/>
      <c r="M55" s="167"/>
      <c r="N55" s="167"/>
      <c r="O55" s="167"/>
    </row>
    <row r="56" spans="1:15" ht="13.5">
      <c r="A56" s="167"/>
      <c r="B56" s="167"/>
      <c r="C56" s="167"/>
      <c r="D56" s="167"/>
      <c r="E56" s="167"/>
      <c r="F56" s="167"/>
      <c r="G56" s="167"/>
      <c r="H56" s="167"/>
      <c r="I56" s="167"/>
      <c r="J56" s="167"/>
      <c r="K56" s="167"/>
      <c r="L56" s="167"/>
      <c r="M56" s="167"/>
      <c r="N56" s="167"/>
      <c r="O56" s="167"/>
    </row>
    <row r="57" spans="1:15" ht="13.5">
      <c r="A57" s="167"/>
      <c r="B57" s="167"/>
      <c r="C57" s="167"/>
      <c r="D57" s="167"/>
      <c r="E57" s="167"/>
      <c r="F57" s="167"/>
      <c r="G57" s="167"/>
      <c r="H57" s="167"/>
      <c r="I57" s="167"/>
      <c r="J57" s="167"/>
      <c r="K57" s="167"/>
      <c r="L57" s="167"/>
      <c r="M57" s="167"/>
      <c r="N57" s="167"/>
      <c r="O57" s="167"/>
    </row>
    <row r="58" spans="1:15" ht="13.5">
      <c r="A58" s="167"/>
      <c r="B58" s="167"/>
      <c r="C58" s="167"/>
      <c r="D58" s="167"/>
      <c r="E58" s="167"/>
      <c r="F58" s="167"/>
      <c r="G58" s="167"/>
      <c r="H58" s="167"/>
      <c r="I58" s="167"/>
      <c r="J58" s="167"/>
      <c r="K58" s="167"/>
      <c r="L58" s="167"/>
      <c r="M58" s="167"/>
      <c r="N58" s="167"/>
      <c r="O58" s="167"/>
    </row>
    <row r="59" spans="1:15" ht="13.5">
      <c r="A59" s="167"/>
      <c r="B59" s="167"/>
      <c r="C59" s="167"/>
      <c r="D59" s="167"/>
      <c r="E59" s="167"/>
      <c r="F59" s="167"/>
      <c r="G59" s="167"/>
      <c r="H59" s="167"/>
      <c r="I59" s="167"/>
      <c r="J59" s="167"/>
      <c r="K59" s="167"/>
      <c r="L59" s="167"/>
      <c r="M59" s="167"/>
      <c r="N59" s="167"/>
      <c r="O59" s="167"/>
    </row>
    <row r="60" spans="1:15" ht="13.5">
      <c r="A60" s="167"/>
      <c r="B60" s="167"/>
      <c r="C60" s="167"/>
      <c r="D60" s="167"/>
      <c r="E60" s="167"/>
      <c r="F60" s="167"/>
      <c r="G60" s="167"/>
      <c r="H60" s="167"/>
      <c r="I60" s="167"/>
      <c r="J60" s="167"/>
      <c r="K60" s="167"/>
      <c r="L60" s="167"/>
      <c r="M60" s="167"/>
      <c r="N60" s="167"/>
      <c r="O60" s="167"/>
    </row>
    <row r="61" spans="1:15" ht="13.5">
      <c r="A61" s="167"/>
      <c r="B61" s="167"/>
      <c r="C61" s="167"/>
      <c r="D61" s="167"/>
      <c r="E61" s="167"/>
      <c r="F61" s="167"/>
      <c r="G61" s="167"/>
      <c r="H61" s="167"/>
      <c r="I61" s="167"/>
      <c r="J61" s="167"/>
      <c r="K61" s="167"/>
      <c r="L61" s="167"/>
      <c r="M61" s="167"/>
      <c r="N61" s="167"/>
      <c r="O61" s="167"/>
    </row>
    <row r="62" spans="1:15" ht="13.5">
      <c r="A62" s="167"/>
      <c r="B62" s="167"/>
      <c r="C62" s="167"/>
      <c r="D62" s="167"/>
      <c r="E62" s="167"/>
      <c r="F62" s="167"/>
      <c r="G62" s="167"/>
      <c r="H62" s="167"/>
      <c r="I62" s="167"/>
      <c r="J62" s="167"/>
      <c r="K62" s="167"/>
      <c r="L62" s="167"/>
      <c r="M62" s="167"/>
      <c r="N62" s="167"/>
      <c r="O62" s="167"/>
    </row>
    <row r="63" spans="1:15" ht="13.5">
      <c r="A63" s="167"/>
      <c r="B63" s="167"/>
      <c r="C63" s="167"/>
      <c r="D63" s="167"/>
      <c r="E63" s="167"/>
      <c r="F63" s="167"/>
      <c r="G63" s="167"/>
      <c r="H63" s="167"/>
      <c r="I63" s="167"/>
      <c r="J63" s="167"/>
      <c r="K63" s="167"/>
      <c r="L63" s="167"/>
      <c r="M63" s="167"/>
      <c r="N63" s="167"/>
      <c r="O63" s="167"/>
    </row>
    <row r="64" spans="1:15" ht="13.5">
      <c r="A64" s="167"/>
      <c r="B64" s="167"/>
      <c r="C64" s="167"/>
      <c r="D64" s="167"/>
      <c r="E64" s="167"/>
      <c r="F64" s="167"/>
      <c r="G64" s="167"/>
      <c r="H64" s="167"/>
      <c r="I64" s="167"/>
      <c r="J64" s="167"/>
      <c r="K64" s="167"/>
      <c r="L64" s="167"/>
      <c r="M64" s="167"/>
      <c r="N64" s="167"/>
      <c r="O64" s="167"/>
    </row>
    <row r="65" spans="1:15" ht="13.5">
      <c r="A65" s="167"/>
      <c r="B65" s="167"/>
      <c r="C65" s="167"/>
      <c r="D65" s="167"/>
      <c r="E65" s="167"/>
      <c r="F65" s="167"/>
      <c r="G65" s="167"/>
      <c r="H65" s="167"/>
      <c r="I65" s="167"/>
      <c r="J65" s="167"/>
      <c r="K65" s="167"/>
      <c r="L65" s="167"/>
      <c r="M65" s="167"/>
      <c r="N65" s="167"/>
      <c r="O65" s="167"/>
    </row>
    <row r="66" spans="1:15" ht="13.5">
      <c r="A66" s="167"/>
      <c r="B66" s="167"/>
      <c r="C66" s="167"/>
      <c r="D66" s="167"/>
      <c r="E66" s="167"/>
      <c r="F66" s="167"/>
      <c r="G66" s="167"/>
      <c r="H66" s="167"/>
      <c r="I66" s="167"/>
      <c r="J66" s="167"/>
      <c r="K66" s="167"/>
      <c r="L66" s="167"/>
      <c r="M66" s="167"/>
      <c r="N66" s="167"/>
      <c r="O66" s="167"/>
    </row>
    <row r="67" spans="1:15" ht="13.5">
      <c r="A67" s="167"/>
      <c r="B67" s="167"/>
      <c r="C67" s="167"/>
      <c r="D67" s="167"/>
      <c r="E67" s="167"/>
      <c r="F67" s="167"/>
      <c r="G67" s="167"/>
      <c r="H67" s="167"/>
      <c r="I67" s="167"/>
      <c r="J67" s="167"/>
      <c r="K67" s="167"/>
      <c r="L67" s="167"/>
      <c r="M67" s="167"/>
      <c r="N67" s="167"/>
      <c r="O67" s="167"/>
    </row>
    <row r="68" spans="1:15" ht="13.5">
      <c r="A68" s="167"/>
      <c r="B68" s="167"/>
      <c r="C68" s="167"/>
      <c r="D68" s="167"/>
      <c r="E68" s="167"/>
      <c r="F68" s="167"/>
      <c r="G68" s="167"/>
      <c r="H68" s="167"/>
      <c r="I68" s="167"/>
      <c r="J68" s="167"/>
      <c r="K68" s="167"/>
      <c r="L68" s="167"/>
      <c r="M68" s="167"/>
      <c r="N68" s="167"/>
      <c r="O68" s="167"/>
    </row>
    <row r="69" spans="1:15" ht="13.5">
      <c r="A69" s="167"/>
      <c r="B69" s="167"/>
      <c r="C69" s="167"/>
      <c r="D69" s="167"/>
      <c r="E69" s="167"/>
      <c r="F69" s="167"/>
      <c r="G69" s="167"/>
      <c r="H69" s="167"/>
      <c r="I69" s="167"/>
      <c r="J69" s="167"/>
      <c r="K69" s="167"/>
      <c r="L69" s="167"/>
      <c r="M69" s="167"/>
      <c r="N69" s="167"/>
      <c r="O69" s="167"/>
    </row>
    <row r="70" spans="1:15" ht="13.5">
      <c r="A70" s="167"/>
      <c r="B70" s="167"/>
      <c r="C70" s="167"/>
      <c r="D70" s="167"/>
      <c r="E70" s="167"/>
      <c r="F70" s="167"/>
      <c r="G70" s="167"/>
      <c r="H70" s="167"/>
      <c r="I70" s="167"/>
      <c r="J70" s="167"/>
      <c r="K70" s="167"/>
      <c r="L70" s="167"/>
      <c r="M70" s="167"/>
      <c r="N70" s="167"/>
      <c r="O70" s="167"/>
    </row>
    <row r="71" spans="1:15" ht="13.5">
      <c r="A71" s="167"/>
      <c r="B71" s="167"/>
      <c r="C71" s="167"/>
      <c r="D71" s="167"/>
      <c r="E71" s="167"/>
      <c r="F71" s="167"/>
      <c r="G71" s="167"/>
      <c r="H71" s="167"/>
      <c r="I71" s="167"/>
      <c r="J71" s="167"/>
      <c r="K71" s="167"/>
      <c r="L71" s="167"/>
      <c r="M71" s="167"/>
      <c r="N71" s="167"/>
      <c r="O71" s="167"/>
    </row>
    <row r="72" spans="1:15" ht="13.5">
      <c r="A72" s="167"/>
      <c r="B72" s="167"/>
      <c r="C72" s="167"/>
      <c r="D72" s="167"/>
      <c r="E72" s="167"/>
      <c r="F72" s="167"/>
      <c r="G72" s="167"/>
      <c r="H72" s="167"/>
      <c r="I72" s="167"/>
      <c r="J72" s="167"/>
      <c r="K72" s="167"/>
      <c r="L72" s="167"/>
      <c r="M72" s="167"/>
      <c r="N72" s="167"/>
      <c r="O72" s="167"/>
    </row>
    <row r="73" spans="1:15" ht="13.5">
      <c r="A73" s="167"/>
      <c r="B73" s="167"/>
      <c r="C73" s="167"/>
      <c r="D73" s="167"/>
      <c r="E73" s="167"/>
      <c r="F73" s="167"/>
      <c r="G73" s="167"/>
      <c r="H73" s="167"/>
      <c r="I73" s="167"/>
      <c r="J73" s="167"/>
      <c r="K73" s="167"/>
      <c r="L73" s="167"/>
      <c r="M73" s="167"/>
      <c r="N73" s="167"/>
      <c r="O73" s="167"/>
    </row>
    <row r="74" spans="1:15" ht="13.5">
      <c r="A74" s="167"/>
      <c r="B74" s="167"/>
      <c r="C74" s="167"/>
      <c r="D74" s="167"/>
      <c r="E74" s="167"/>
      <c r="F74" s="167"/>
      <c r="G74" s="167"/>
      <c r="H74" s="167"/>
      <c r="I74" s="167"/>
      <c r="J74" s="167"/>
      <c r="K74" s="167"/>
      <c r="L74" s="167"/>
      <c r="M74" s="167"/>
      <c r="N74" s="167"/>
      <c r="O74" s="167"/>
    </row>
    <row r="75" spans="1:15" ht="13.5">
      <c r="A75" s="167"/>
      <c r="B75" s="167"/>
      <c r="C75" s="167"/>
      <c r="D75" s="167"/>
      <c r="E75" s="167"/>
      <c r="F75" s="167"/>
      <c r="G75" s="167"/>
      <c r="H75" s="167"/>
      <c r="I75" s="167"/>
      <c r="J75" s="167"/>
      <c r="K75" s="167"/>
      <c r="L75" s="167"/>
      <c r="M75" s="167"/>
      <c r="N75" s="167"/>
      <c r="O75" s="167"/>
    </row>
    <row r="76" spans="1:15" ht="13.5">
      <c r="A76" s="167"/>
      <c r="B76" s="167"/>
      <c r="C76" s="167"/>
      <c r="D76" s="167"/>
      <c r="E76" s="167"/>
      <c r="F76" s="167"/>
      <c r="G76" s="167"/>
      <c r="H76" s="167"/>
      <c r="I76" s="167"/>
      <c r="J76" s="167"/>
      <c r="K76" s="167"/>
      <c r="L76" s="167"/>
      <c r="M76" s="167"/>
      <c r="N76" s="167"/>
      <c r="O76" s="167"/>
    </row>
    <row r="77" spans="1:15" ht="13.5">
      <c r="A77" s="167"/>
      <c r="B77" s="167"/>
      <c r="C77" s="167"/>
      <c r="D77" s="167"/>
      <c r="E77" s="167"/>
      <c r="F77" s="167"/>
      <c r="G77" s="167"/>
      <c r="H77" s="167"/>
      <c r="I77" s="167"/>
      <c r="J77" s="167"/>
      <c r="K77" s="167"/>
      <c r="L77" s="167"/>
      <c r="M77" s="167"/>
      <c r="N77" s="167"/>
      <c r="O77" s="167"/>
    </row>
    <row r="78" spans="1:15" ht="13.5">
      <c r="A78" s="167"/>
      <c r="B78" s="167"/>
      <c r="C78" s="167"/>
      <c r="D78" s="167"/>
      <c r="E78" s="167"/>
      <c r="F78" s="167"/>
      <c r="G78" s="167"/>
      <c r="H78" s="167"/>
      <c r="I78" s="167"/>
      <c r="J78" s="167"/>
      <c r="K78" s="167"/>
      <c r="L78" s="167"/>
      <c r="M78" s="167"/>
      <c r="N78" s="167"/>
      <c r="O78" s="167"/>
    </row>
    <row r="79" spans="1:15" ht="13.5">
      <c r="A79" s="167"/>
      <c r="B79" s="167"/>
      <c r="C79" s="167"/>
      <c r="D79" s="167"/>
      <c r="E79" s="167"/>
      <c r="F79" s="167"/>
      <c r="G79" s="167"/>
      <c r="H79" s="167"/>
      <c r="I79" s="167"/>
      <c r="J79" s="167"/>
      <c r="K79" s="167"/>
      <c r="L79" s="167"/>
      <c r="M79" s="167"/>
      <c r="N79" s="167"/>
      <c r="O79" s="167"/>
    </row>
    <row r="80" spans="1:15" ht="13.5">
      <c r="A80" s="167"/>
      <c r="B80" s="167"/>
      <c r="C80" s="167"/>
      <c r="D80" s="167"/>
      <c r="E80" s="167"/>
      <c r="F80" s="167"/>
      <c r="G80" s="167"/>
      <c r="H80" s="167"/>
      <c r="I80" s="167"/>
      <c r="J80" s="167"/>
      <c r="K80" s="167"/>
      <c r="L80" s="167"/>
      <c r="M80" s="167"/>
      <c r="N80" s="167"/>
      <c r="O80" s="167"/>
    </row>
    <row r="81" spans="1:15" ht="13.5">
      <c r="A81" s="167"/>
      <c r="B81" s="167"/>
      <c r="C81" s="167"/>
      <c r="D81" s="167"/>
      <c r="E81" s="167"/>
      <c r="F81" s="167"/>
      <c r="G81" s="167"/>
      <c r="H81" s="167"/>
      <c r="I81" s="167"/>
      <c r="J81" s="167"/>
      <c r="K81" s="167"/>
      <c r="L81" s="167"/>
      <c r="M81" s="167"/>
      <c r="N81" s="167"/>
      <c r="O81" s="167"/>
    </row>
    <row r="82" spans="1:15" ht="13.5">
      <c r="A82" s="167"/>
      <c r="B82" s="167"/>
      <c r="C82" s="167"/>
      <c r="D82" s="167"/>
      <c r="E82" s="167"/>
      <c r="F82" s="167"/>
      <c r="G82" s="167"/>
      <c r="H82" s="167"/>
      <c r="I82" s="167"/>
      <c r="J82" s="167"/>
      <c r="K82" s="167"/>
      <c r="L82" s="167"/>
      <c r="M82" s="167"/>
      <c r="N82" s="167"/>
      <c r="O82" s="167"/>
    </row>
    <row r="83" spans="1:15" ht="13.5">
      <c r="A83" s="167"/>
      <c r="B83" s="167"/>
      <c r="C83" s="167"/>
      <c r="D83" s="167"/>
      <c r="E83" s="167"/>
      <c r="F83" s="167"/>
      <c r="G83" s="167"/>
      <c r="H83" s="167"/>
      <c r="I83" s="167"/>
      <c r="J83" s="167"/>
      <c r="K83" s="167"/>
      <c r="L83" s="167"/>
      <c r="M83" s="167"/>
      <c r="N83" s="167"/>
      <c r="O83" s="167"/>
    </row>
    <row r="84" spans="1:15" ht="13.5">
      <c r="A84" s="167"/>
      <c r="B84" s="167"/>
      <c r="C84" s="167"/>
      <c r="D84" s="167"/>
      <c r="E84" s="167"/>
      <c r="F84" s="167"/>
      <c r="G84" s="167"/>
      <c r="H84" s="167"/>
      <c r="I84" s="167"/>
      <c r="J84" s="167"/>
      <c r="K84" s="167"/>
      <c r="L84" s="167"/>
      <c r="M84" s="167"/>
      <c r="N84" s="167"/>
      <c r="O84" s="167"/>
    </row>
    <row r="85" spans="1:15" ht="13.5">
      <c r="A85" s="167"/>
      <c r="B85" s="167"/>
      <c r="C85" s="167"/>
      <c r="D85" s="167"/>
      <c r="E85" s="167"/>
      <c r="F85" s="167"/>
      <c r="G85" s="167"/>
      <c r="H85" s="167"/>
      <c r="I85" s="167"/>
      <c r="J85" s="167"/>
      <c r="K85" s="167"/>
      <c r="L85" s="167"/>
      <c r="M85" s="167"/>
      <c r="N85" s="167"/>
      <c r="O85" s="167"/>
    </row>
    <row r="86" spans="1:15" ht="13.5">
      <c r="A86" s="167"/>
      <c r="B86" s="167"/>
      <c r="C86" s="167"/>
      <c r="D86" s="167"/>
      <c r="E86" s="167"/>
      <c r="F86" s="167"/>
      <c r="G86" s="167"/>
      <c r="H86" s="167"/>
      <c r="I86" s="167"/>
      <c r="J86" s="167"/>
      <c r="K86" s="167"/>
      <c r="L86" s="167"/>
      <c r="M86" s="167"/>
      <c r="N86" s="167"/>
      <c r="O86" s="167"/>
    </row>
    <row r="87" spans="1:15" ht="13.5">
      <c r="A87" s="167"/>
      <c r="B87" s="167"/>
      <c r="C87" s="167"/>
      <c r="D87" s="167"/>
      <c r="E87" s="167"/>
      <c r="F87" s="167"/>
      <c r="G87" s="167"/>
      <c r="H87" s="167"/>
      <c r="I87" s="167"/>
      <c r="J87" s="167"/>
      <c r="K87" s="167"/>
      <c r="L87" s="167"/>
      <c r="M87" s="167"/>
      <c r="N87" s="167"/>
      <c r="O87" s="167"/>
    </row>
    <row r="88" spans="1:15" ht="13.5">
      <c r="A88" s="167"/>
      <c r="B88" s="167"/>
      <c r="C88" s="167"/>
      <c r="D88" s="167"/>
      <c r="E88" s="167"/>
      <c r="F88" s="167"/>
      <c r="G88" s="167"/>
      <c r="H88" s="167"/>
      <c r="I88" s="167"/>
      <c r="J88" s="167"/>
      <c r="K88" s="167"/>
      <c r="L88" s="167"/>
      <c r="M88" s="167"/>
      <c r="N88" s="167"/>
      <c r="O88" s="167"/>
    </row>
  </sheetData>
  <sheetProtection/>
  <mergeCells count="6">
    <mergeCell ref="A19:A21"/>
    <mergeCell ref="A14:A16"/>
    <mergeCell ref="A9:A11"/>
    <mergeCell ref="A34:A36"/>
    <mergeCell ref="A29:A31"/>
    <mergeCell ref="A24:A2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78"/>
  <sheetViews>
    <sheetView view="pageBreakPreview" zoomScale="115" zoomScaleSheetLayoutView="115" zoomScalePageLayoutView="0" workbookViewId="0" topLeftCell="A1">
      <pane xSplit="2" ySplit="3" topLeftCell="C4" activePane="bottomRight" state="frozen"/>
      <selection pane="topLeft" activeCell="N13" sqref="N13"/>
      <selection pane="topRight" activeCell="N13" sqref="N13"/>
      <selection pane="bottomLeft" activeCell="N13" sqref="N13"/>
      <selection pane="bottomRight" activeCell="M44" sqref="M44:M48"/>
    </sheetView>
  </sheetViews>
  <sheetFormatPr defaultColWidth="9.00390625" defaultRowHeight="13.5"/>
  <cols>
    <col min="1" max="1" width="13.125" style="168" customWidth="1"/>
    <col min="2" max="15" width="9.00390625" style="168" customWidth="1"/>
    <col min="16" max="16384" width="9.00390625" style="168" customWidth="1"/>
  </cols>
  <sheetData>
    <row r="1" spans="1:17" ht="17.25">
      <c r="A1" s="595"/>
      <c r="B1" s="85" t="s">
        <v>53</v>
      </c>
      <c r="C1" s="56" t="s">
        <v>57</v>
      </c>
      <c r="D1" s="56"/>
      <c r="E1" s="56"/>
      <c r="F1" s="56"/>
      <c r="G1" s="56" t="s">
        <v>212</v>
      </c>
      <c r="H1" s="56"/>
      <c r="I1" s="177"/>
      <c r="J1" s="177"/>
      <c r="K1" s="177"/>
      <c r="L1" s="177"/>
      <c r="M1" s="177"/>
      <c r="N1" s="177"/>
      <c r="O1" s="177"/>
      <c r="P1" s="178"/>
      <c r="Q1" s="178"/>
    </row>
    <row r="2" spans="1:17" ht="14.25" thickBot="1">
      <c r="A2" s="178"/>
      <c r="B2" s="178"/>
      <c r="C2" s="177"/>
      <c r="D2" s="177"/>
      <c r="E2" s="177"/>
      <c r="F2" s="177"/>
      <c r="G2" s="177"/>
      <c r="H2" s="177"/>
      <c r="I2" s="177"/>
      <c r="J2" s="177"/>
      <c r="K2" s="177"/>
      <c r="L2" s="177"/>
      <c r="M2" s="177"/>
      <c r="N2" s="177"/>
      <c r="O2" s="710" t="s">
        <v>0</v>
      </c>
      <c r="P2" s="178"/>
      <c r="Q2" s="178"/>
    </row>
    <row r="3" spans="1:17" ht="18" thickBot="1">
      <c r="A3" s="86" t="s">
        <v>45</v>
      </c>
      <c r="B3" s="87" t="s">
        <v>46</v>
      </c>
      <c r="C3" s="88" t="s">
        <v>1</v>
      </c>
      <c r="D3" s="89" t="s">
        <v>2</v>
      </c>
      <c r="E3" s="89" t="s">
        <v>3</v>
      </c>
      <c r="F3" s="89" t="s">
        <v>4</v>
      </c>
      <c r="G3" s="89" t="s">
        <v>5</v>
      </c>
      <c r="H3" s="89" t="s">
        <v>6</v>
      </c>
      <c r="I3" s="89" t="s">
        <v>7</v>
      </c>
      <c r="J3" s="89" t="s">
        <v>8</v>
      </c>
      <c r="K3" s="89" t="s">
        <v>9</v>
      </c>
      <c r="L3" s="89" t="s">
        <v>10</v>
      </c>
      <c r="M3" s="89" t="s">
        <v>11</v>
      </c>
      <c r="N3" s="90" t="s">
        <v>12</v>
      </c>
      <c r="O3" s="91" t="s">
        <v>47</v>
      </c>
      <c r="P3" s="178"/>
      <c r="Q3" s="178"/>
    </row>
    <row r="4" spans="1:17" ht="13.5" customHeight="1" thickTop="1">
      <c r="A4" s="92"/>
      <c r="B4" s="475" t="s">
        <v>49</v>
      </c>
      <c r="C4" s="229">
        <f aca="true" t="shared" si="0" ref="C4:L4">IF(C5="","",SUM(C5:C8))</f>
        <v>128</v>
      </c>
      <c r="D4" s="229">
        <f t="shared" si="0"/>
        <v>115</v>
      </c>
      <c r="E4" s="180">
        <f t="shared" si="0"/>
        <v>141</v>
      </c>
      <c r="F4" s="464">
        <f t="shared" si="0"/>
        <v>186</v>
      </c>
      <c r="G4" s="464">
        <f t="shared" si="0"/>
        <v>168</v>
      </c>
      <c r="H4" s="180">
        <f t="shared" si="0"/>
        <v>147</v>
      </c>
      <c r="I4" s="180">
        <f t="shared" si="0"/>
        <v>258</v>
      </c>
      <c r="J4" s="180">
        <f t="shared" si="0"/>
        <v>145</v>
      </c>
      <c r="K4" s="180">
        <f t="shared" si="0"/>
        <v>103</v>
      </c>
      <c r="L4" s="180">
        <f t="shared" si="0"/>
        <v>114</v>
      </c>
      <c r="M4" s="180">
        <v>84</v>
      </c>
      <c r="N4" s="180">
        <v>159</v>
      </c>
      <c r="O4" s="181">
        <f aca="true" t="shared" si="1" ref="O4:O53">SUM(C4:N4)</f>
        <v>1748</v>
      </c>
      <c r="P4" s="178"/>
      <c r="Q4" s="178"/>
    </row>
    <row r="5" spans="1:17" ht="13.5" customHeight="1">
      <c r="A5" s="93"/>
      <c r="B5" s="476" t="s">
        <v>50</v>
      </c>
      <c r="C5" s="438">
        <v>75</v>
      </c>
      <c r="D5" s="183">
        <v>60</v>
      </c>
      <c r="E5" s="183">
        <v>118</v>
      </c>
      <c r="F5" s="445">
        <v>74</v>
      </c>
      <c r="G5" s="183">
        <v>72</v>
      </c>
      <c r="H5" s="183">
        <v>80</v>
      </c>
      <c r="I5" s="183">
        <v>90</v>
      </c>
      <c r="J5" s="183">
        <v>67</v>
      </c>
      <c r="K5" s="183">
        <v>68</v>
      </c>
      <c r="L5" s="183">
        <v>65</v>
      </c>
      <c r="M5" s="183">
        <v>61</v>
      </c>
      <c r="N5" s="473">
        <v>85</v>
      </c>
      <c r="O5" s="184">
        <f t="shared" si="1"/>
        <v>915</v>
      </c>
      <c r="P5" s="178"/>
      <c r="Q5" s="178"/>
    </row>
    <row r="6" spans="1:17" ht="13.5" customHeight="1">
      <c r="A6" s="94" t="s">
        <v>120</v>
      </c>
      <c r="B6" s="182" t="s">
        <v>51</v>
      </c>
      <c r="C6" s="171">
        <v>16</v>
      </c>
      <c r="D6" s="183">
        <v>24</v>
      </c>
      <c r="E6" s="183">
        <v>10</v>
      </c>
      <c r="F6" s="445">
        <v>66</v>
      </c>
      <c r="G6" s="183">
        <v>82</v>
      </c>
      <c r="H6" s="183">
        <v>25</v>
      </c>
      <c r="I6" s="183">
        <v>118</v>
      </c>
      <c r="J6" s="183">
        <v>45</v>
      </c>
      <c r="K6" s="183">
        <v>6</v>
      </c>
      <c r="L6" s="183">
        <v>19</v>
      </c>
      <c r="M6" s="183">
        <v>1</v>
      </c>
      <c r="N6" s="473">
        <v>28</v>
      </c>
      <c r="O6" s="184">
        <f t="shared" si="1"/>
        <v>440</v>
      </c>
      <c r="P6" s="178"/>
      <c r="Q6" s="178"/>
    </row>
    <row r="7" spans="1:17" ht="13.5" customHeight="1">
      <c r="A7" s="94"/>
      <c r="B7" s="182" t="s">
        <v>79</v>
      </c>
      <c r="C7" s="171">
        <v>1</v>
      </c>
      <c r="D7" s="183">
        <v>1</v>
      </c>
      <c r="E7" s="183">
        <v>0</v>
      </c>
      <c r="F7" s="445">
        <v>0</v>
      </c>
      <c r="G7" s="183">
        <v>0</v>
      </c>
      <c r="H7" s="183">
        <v>0</v>
      </c>
      <c r="I7" s="183">
        <v>0</v>
      </c>
      <c r="J7" s="183">
        <v>0</v>
      </c>
      <c r="K7" s="183">
        <v>0</v>
      </c>
      <c r="L7" s="183">
        <v>0</v>
      </c>
      <c r="M7" s="183">
        <v>0</v>
      </c>
      <c r="N7" s="473">
        <v>0</v>
      </c>
      <c r="O7" s="184">
        <f t="shared" si="1"/>
        <v>2</v>
      </c>
      <c r="P7" s="178"/>
      <c r="Q7" s="178"/>
    </row>
    <row r="8" spans="1:17" ht="13.5" customHeight="1" thickBot="1">
      <c r="A8" s="94"/>
      <c r="B8" s="185" t="s">
        <v>52</v>
      </c>
      <c r="C8" s="173">
        <v>36</v>
      </c>
      <c r="D8" s="183">
        <v>30</v>
      </c>
      <c r="E8" s="186">
        <v>13</v>
      </c>
      <c r="F8" s="465">
        <v>46</v>
      </c>
      <c r="G8" s="186">
        <v>14</v>
      </c>
      <c r="H8" s="186">
        <v>42</v>
      </c>
      <c r="I8" s="186">
        <v>50</v>
      </c>
      <c r="J8" s="186">
        <v>33</v>
      </c>
      <c r="K8" s="186">
        <v>29</v>
      </c>
      <c r="L8" s="186">
        <v>30</v>
      </c>
      <c r="M8" s="186">
        <v>22</v>
      </c>
      <c r="N8" s="474">
        <v>46</v>
      </c>
      <c r="O8" s="187">
        <f t="shared" si="1"/>
        <v>391</v>
      </c>
      <c r="P8" s="178"/>
      <c r="Q8" s="178"/>
    </row>
    <row r="9" spans="1:17" ht="13.5" customHeight="1" thickTop="1">
      <c r="A9" s="757" t="s">
        <v>146</v>
      </c>
      <c r="B9" s="188" t="s">
        <v>49</v>
      </c>
      <c r="C9" s="162">
        <f>IF(C10="","",SUM(C10:C13))</f>
        <v>23</v>
      </c>
      <c r="D9" s="229">
        <f>IF(D10="","",SUM(D10:D13))</f>
        <v>26</v>
      </c>
      <c r="E9" s="180">
        <f aca="true" t="shared" si="2" ref="E9:L9">IF(E10="","",SUM(E10:E13))</f>
        <v>24</v>
      </c>
      <c r="F9" s="180">
        <f t="shared" si="2"/>
        <v>41</v>
      </c>
      <c r="G9" s="180">
        <f t="shared" si="2"/>
        <v>17</v>
      </c>
      <c r="H9" s="180">
        <f t="shared" si="2"/>
        <v>25</v>
      </c>
      <c r="I9" s="180">
        <f t="shared" si="2"/>
        <v>31</v>
      </c>
      <c r="J9" s="180">
        <f t="shared" si="2"/>
        <v>25</v>
      </c>
      <c r="K9" s="180">
        <f t="shared" si="2"/>
        <v>32</v>
      </c>
      <c r="L9" s="180">
        <f t="shared" si="2"/>
        <v>13</v>
      </c>
      <c r="M9" s="180">
        <v>15</v>
      </c>
      <c r="N9" s="180">
        <v>24</v>
      </c>
      <c r="O9" s="189">
        <f aca="true" t="shared" si="3" ref="O9:O18">SUM(C9:N9)</f>
        <v>296</v>
      </c>
      <c r="P9" s="178"/>
      <c r="Q9" s="178"/>
    </row>
    <row r="10" spans="1:17" ht="13.5" customHeight="1">
      <c r="A10" s="758"/>
      <c r="B10" s="182" t="s">
        <v>50</v>
      </c>
      <c r="C10" s="171">
        <v>18</v>
      </c>
      <c r="D10" s="183">
        <v>25</v>
      </c>
      <c r="E10" s="183">
        <v>15</v>
      </c>
      <c r="F10" s="183">
        <v>26</v>
      </c>
      <c r="G10" s="183">
        <v>15</v>
      </c>
      <c r="H10" s="183">
        <v>18</v>
      </c>
      <c r="I10" s="183">
        <v>23</v>
      </c>
      <c r="J10" s="183">
        <v>15</v>
      </c>
      <c r="K10" s="183">
        <v>19</v>
      </c>
      <c r="L10" s="183">
        <v>9</v>
      </c>
      <c r="M10" s="183">
        <v>14</v>
      </c>
      <c r="N10" s="183">
        <v>18</v>
      </c>
      <c r="O10" s="184">
        <f t="shared" si="3"/>
        <v>215</v>
      </c>
      <c r="P10" s="178"/>
      <c r="Q10" s="178"/>
    </row>
    <row r="11" spans="1:17" ht="13.5" customHeight="1">
      <c r="A11" s="758"/>
      <c r="B11" s="182" t="s">
        <v>51</v>
      </c>
      <c r="C11" s="171">
        <v>3</v>
      </c>
      <c r="D11" s="183">
        <v>0</v>
      </c>
      <c r="E11" s="183">
        <v>0</v>
      </c>
      <c r="F11" s="183">
        <v>10</v>
      </c>
      <c r="G11" s="183">
        <v>0</v>
      </c>
      <c r="H11" s="183">
        <v>0</v>
      </c>
      <c r="I11" s="183">
        <v>0</v>
      </c>
      <c r="J11" s="183">
        <v>10</v>
      </c>
      <c r="K11" s="183">
        <v>0</v>
      </c>
      <c r="L11" s="183">
        <v>0</v>
      </c>
      <c r="M11" s="183">
        <v>0</v>
      </c>
      <c r="N11" s="183">
        <v>0</v>
      </c>
      <c r="O11" s="184">
        <f t="shared" si="3"/>
        <v>23</v>
      </c>
      <c r="P11" s="178"/>
      <c r="Q11" s="178"/>
    </row>
    <row r="12" spans="1:17" ht="13.5" customHeight="1">
      <c r="A12" s="758"/>
      <c r="B12" s="182" t="s">
        <v>79</v>
      </c>
      <c r="C12" s="171">
        <v>1</v>
      </c>
      <c r="D12" s="183">
        <v>0</v>
      </c>
      <c r="E12" s="183">
        <v>0</v>
      </c>
      <c r="F12" s="183">
        <v>0</v>
      </c>
      <c r="G12" s="183">
        <v>0</v>
      </c>
      <c r="H12" s="183">
        <v>0</v>
      </c>
      <c r="I12" s="183">
        <v>0</v>
      </c>
      <c r="J12" s="183">
        <v>0</v>
      </c>
      <c r="K12" s="183">
        <v>0</v>
      </c>
      <c r="L12" s="183">
        <v>0</v>
      </c>
      <c r="M12" s="183">
        <v>0</v>
      </c>
      <c r="N12" s="183">
        <v>0</v>
      </c>
      <c r="O12" s="184">
        <f t="shared" si="3"/>
        <v>1</v>
      </c>
      <c r="P12" s="178"/>
      <c r="Q12" s="178"/>
    </row>
    <row r="13" spans="1:17" ht="13.5" customHeight="1" thickBot="1">
      <c r="A13" s="759"/>
      <c r="B13" s="190" t="s">
        <v>52</v>
      </c>
      <c r="C13" s="173">
        <v>1</v>
      </c>
      <c r="D13" s="186">
        <v>1</v>
      </c>
      <c r="E13" s="186">
        <v>9</v>
      </c>
      <c r="F13" s="186">
        <v>5</v>
      </c>
      <c r="G13" s="186">
        <v>2</v>
      </c>
      <c r="H13" s="186">
        <v>7</v>
      </c>
      <c r="I13" s="186">
        <v>8</v>
      </c>
      <c r="J13" s="186">
        <v>0</v>
      </c>
      <c r="K13" s="186">
        <v>13</v>
      </c>
      <c r="L13" s="186">
        <v>4</v>
      </c>
      <c r="M13" s="186">
        <v>1</v>
      </c>
      <c r="N13" s="186">
        <v>6</v>
      </c>
      <c r="O13" s="187">
        <f t="shared" si="3"/>
        <v>57</v>
      </c>
      <c r="P13" s="178"/>
      <c r="Q13" s="178"/>
    </row>
    <row r="14" spans="1:17" ht="13.5" customHeight="1" thickTop="1">
      <c r="A14" s="755" t="s">
        <v>144</v>
      </c>
      <c r="B14" s="169" t="s">
        <v>49</v>
      </c>
      <c r="C14" s="162">
        <f>IF(C15="","",SUM(C15:C18))</f>
        <v>89</v>
      </c>
      <c r="D14" s="229">
        <f>IF(D15="","",SUM(D15:D18))</f>
        <v>60</v>
      </c>
      <c r="E14" s="180">
        <f aca="true" t="shared" si="4" ref="E14:L14">IF(E15="","",SUM(E15:E18))</f>
        <v>129</v>
      </c>
      <c r="F14" s="180">
        <f t="shared" si="4"/>
        <v>65</v>
      </c>
      <c r="G14" s="180">
        <f t="shared" si="4"/>
        <v>91</v>
      </c>
      <c r="H14" s="180">
        <f t="shared" si="4"/>
        <v>76</v>
      </c>
      <c r="I14" s="180">
        <f t="shared" si="4"/>
        <v>106</v>
      </c>
      <c r="J14" s="180">
        <f t="shared" si="4"/>
        <v>71</v>
      </c>
      <c r="K14" s="180">
        <f t="shared" si="4"/>
        <v>132</v>
      </c>
      <c r="L14" s="180">
        <f t="shared" si="4"/>
        <v>49</v>
      </c>
      <c r="M14" s="180">
        <v>54</v>
      </c>
      <c r="N14" s="180">
        <v>88</v>
      </c>
      <c r="O14" s="189">
        <f t="shared" si="3"/>
        <v>1010</v>
      </c>
      <c r="P14" s="178"/>
      <c r="Q14" s="178"/>
    </row>
    <row r="15" spans="1:17" ht="13.5" customHeight="1">
      <c r="A15" s="762"/>
      <c r="B15" s="170" t="s">
        <v>50</v>
      </c>
      <c r="C15" s="171">
        <v>48</v>
      </c>
      <c r="D15" s="183">
        <v>45</v>
      </c>
      <c r="E15" s="183">
        <v>49</v>
      </c>
      <c r="F15" s="183">
        <v>46</v>
      </c>
      <c r="G15" s="183">
        <v>41</v>
      </c>
      <c r="H15" s="183">
        <v>39</v>
      </c>
      <c r="I15" s="183">
        <v>42</v>
      </c>
      <c r="J15" s="183">
        <v>46</v>
      </c>
      <c r="K15" s="183">
        <v>43</v>
      </c>
      <c r="L15" s="183">
        <v>29</v>
      </c>
      <c r="M15" s="183">
        <v>28</v>
      </c>
      <c r="N15" s="183">
        <v>39</v>
      </c>
      <c r="O15" s="184">
        <f t="shared" si="3"/>
        <v>495</v>
      </c>
      <c r="P15" s="178"/>
      <c r="Q15" s="178"/>
    </row>
    <row r="16" spans="1:17" ht="13.5" customHeight="1">
      <c r="A16" s="762"/>
      <c r="B16" s="170" t="s">
        <v>51</v>
      </c>
      <c r="C16" s="171">
        <v>22</v>
      </c>
      <c r="D16" s="183">
        <v>0</v>
      </c>
      <c r="E16" s="183">
        <v>53</v>
      </c>
      <c r="F16" s="183">
        <v>1</v>
      </c>
      <c r="G16" s="183">
        <v>18</v>
      </c>
      <c r="H16" s="183">
        <v>20</v>
      </c>
      <c r="I16" s="183">
        <v>54</v>
      </c>
      <c r="J16" s="183">
        <v>12</v>
      </c>
      <c r="K16" s="183">
        <v>16</v>
      </c>
      <c r="L16" s="183">
        <v>9</v>
      </c>
      <c r="M16" s="183">
        <v>20</v>
      </c>
      <c r="N16" s="183">
        <v>34</v>
      </c>
      <c r="O16" s="184">
        <f t="shared" si="3"/>
        <v>259</v>
      </c>
      <c r="P16" s="178"/>
      <c r="Q16" s="178"/>
    </row>
    <row r="17" spans="1:17" ht="13.5" customHeight="1">
      <c r="A17" s="678"/>
      <c r="B17" s="170" t="s">
        <v>79</v>
      </c>
      <c r="C17" s="171">
        <v>0</v>
      </c>
      <c r="D17" s="183">
        <v>0</v>
      </c>
      <c r="E17" s="183">
        <v>0</v>
      </c>
      <c r="F17" s="183">
        <v>0</v>
      </c>
      <c r="G17" s="183">
        <v>0</v>
      </c>
      <c r="H17" s="183">
        <v>0</v>
      </c>
      <c r="I17" s="183">
        <v>0</v>
      </c>
      <c r="J17" s="183">
        <v>0</v>
      </c>
      <c r="K17" s="183">
        <v>1</v>
      </c>
      <c r="L17" s="183">
        <v>0</v>
      </c>
      <c r="M17" s="183">
        <v>0</v>
      </c>
      <c r="N17" s="183">
        <v>0</v>
      </c>
      <c r="O17" s="184">
        <f t="shared" si="3"/>
        <v>1</v>
      </c>
      <c r="P17" s="178"/>
      <c r="Q17" s="178"/>
    </row>
    <row r="18" spans="1:17" ht="13.5" customHeight="1" thickBot="1">
      <c r="A18" s="679"/>
      <c r="B18" s="172" t="s">
        <v>52</v>
      </c>
      <c r="C18" s="173">
        <v>19</v>
      </c>
      <c r="D18" s="186">
        <v>15</v>
      </c>
      <c r="E18" s="186">
        <v>27</v>
      </c>
      <c r="F18" s="186">
        <v>18</v>
      </c>
      <c r="G18" s="186">
        <v>32</v>
      </c>
      <c r="H18" s="186">
        <v>17</v>
      </c>
      <c r="I18" s="186">
        <v>10</v>
      </c>
      <c r="J18" s="186">
        <v>13</v>
      </c>
      <c r="K18" s="186">
        <v>72</v>
      </c>
      <c r="L18" s="186">
        <v>11</v>
      </c>
      <c r="M18" s="186">
        <v>6</v>
      </c>
      <c r="N18" s="186">
        <v>15</v>
      </c>
      <c r="O18" s="187">
        <f t="shared" si="3"/>
        <v>255</v>
      </c>
      <c r="P18" s="178"/>
      <c r="Q18" s="178"/>
    </row>
    <row r="19" spans="1:17" ht="13.5" customHeight="1" thickTop="1">
      <c r="A19" s="755" t="s">
        <v>88</v>
      </c>
      <c r="B19" s="188" t="s">
        <v>49</v>
      </c>
      <c r="C19" s="162">
        <f>IF(C20="","",SUM(C20:C23))</f>
        <v>29</v>
      </c>
      <c r="D19" s="229">
        <f>IF(D20="","",SUM(D20:D23))</f>
        <v>23</v>
      </c>
      <c r="E19" s="180">
        <f aca="true" t="shared" si="5" ref="E19:L19">IF(E20="","",SUM(E20:E23))</f>
        <v>43</v>
      </c>
      <c r="F19" s="180">
        <f t="shared" si="5"/>
        <v>21</v>
      </c>
      <c r="G19" s="180">
        <f t="shared" si="5"/>
        <v>31</v>
      </c>
      <c r="H19" s="180">
        <f t="shared" si="5"/>
        <v>30</v>
      </c>
      <c r="I19" s="180">
        <f t="shared" si="5"/>
        <v>21</v>
      </c>
      <c r="J19" s="180">
        <f t="shared" si="5"/>
        <v>15</v>
      </c>
      <c r="K19" s="180">
        <f t="shared" si="5"/>
        <v>22</v>
      </c>
      <c r="L19" s="180">
        <f t="shared" si="5"/>
        <v>18</v>
      </c>
      <c r="M19" s="180">
        <v>22</v>
      </c>
      <c r="N19" s="180">
        <v>23</v>
      </c>
      <c r="O19" s="189">
        <f>SUM(C19:N19)</f>
        <v>298</v>
      </c>
      <c r="P19" s="178"/>
      <c r="Q19" s="178"/>
    </row>
    <row r="20" spans="1:17" ht="13.5" customHeight="1">
      <c r="A20" s="756"/>
      <c r="B20" s="182" t="s">
        <v>50</v>
      </c>
      <c r="C20" s="171">
        <v>27</v>
      </c>
      <c r="D20" s="183">
        <v>20</v>
      </c>
      <c r="E20" s="183">
        <v>25</v>
      </c>
      <c r="F20" s="183">
        <v>19</v>
      </c>
      <c r="G20" s="183">
        <v>28</v>
      </c>
      <c r="H20" s="183">
        <v>28</v>
      </c>
      <c r="I20" s="183">
        <v>19</v>
      </c>
      <c r="J20" s="183">
        <v>11</v>
      </c>
      <c r="K20" s="183">
        <v>20</v>
      </c>
      <c r="L20" s="183">
        <v>17</v>
      </c>
      <c r="M20" s="183">
        <v>20</v>
      </c>
      <c r="N20" s="183">
        <v>14</v>
      </c>
      <c r="O20" s="184">
        <f>SUM(C20:N20)</f>
        <v>248</v>
      </c>
      <c r="P20" s="178"/>
      <c r="Q20" s="178"/>
    </row>
    <row r="21" spans="1:17" ht="13.5" customHeight="1">
      <c r="A21" s="756"/>
      <c r="B21" s="182" t="s">
        <v>51</v>
      </c>
      <c r="C21" s="171">
        <v>0</v>
      </c>
      <c r="D21" s="183">
        <v>3</v>
      </c>
      <c r="E21" s="183">
        <v>10</v>
      </c>
      <c r="F21" s="183">
        <v>0</v>
      </c>
      <c r="G21" s="183">
        <v>0</v>
      </c>
      <c r="H21" s="183">
        <v>0</v>
      </c>
      <c r="I21" s="183">
        <v>0</v>
      </c>
      <c r="J21" s="183">
        <v>1</v>
      </c>
      <c r="K21" s="183">
        <v>0</v>
      </c>
      <c r="L21" s="183">
        <v>0</v>
      </c>
      <c r="M21" s="183">
        <v>0</v>
      </c>
      <c r="N21" s="183">
        <v>0</v>
      </c>
      <c r="O21" s="184">
        <f>SUM(C21:N21)</f>
        <v>14</v>
      </c>
      <c r="P21" s="178"/>
      <c r="Q21" s="178"/>
    </row>
    <row r="22" spans="1:17" ht="13.5" customHeight="1">
      <c r="A22" s="678"/>
      <c r="B22" s="182" t="s">
        <v>79</v>
      </c>
      <c r="C22" s="171">
        <v>0</v>
      </c>
      <c r="D22" s="183">
        <v>0</v>
      </c>
      <c r="E22" s="183">
        <v>0</v>
      </c>
      <c r="F22" s="183">
        <v>0</v>
      </c>
      <c r="G22" s="183">
        <v>0</v>
      </c>
      <c r="H22" s="183">
        <v>0</v>
      </c>
      <c r="I22" s="183">
        <v>0</v>
      </c>
      <c r="J22" s="183">
        <v>0</v>
      </c>
      <c r="K22" s="183">
        <v>0</v>
      </c>
      <c r="L22" s="183">
        <v>0</v>
      </c>
      <c r="M22" s="183">
        <v>0</v>
      </c>
      <c r="N22" s="183">
        <v>0</v>
      </c>
      <c r="O22" s="184">
        <f>SUM(C22:N22)</f>
        <v>0</v>
      </c>
      <c r="P22" s="178"/>
      <c r="Q22" s="178"/>
    </row>
    <row r="23" spans="1:17" ht="13.5" customHeight="1" thickBot="1">
      <c r="A23" s="678"/>
      <c r="B23" s="190" t="s">
        <v>52</v>
      </c>
      <c r="C23" s="173">
        <v>2</v>
      </c>
      <c r="D23" s="186">
        <v>0</v>
      </c>
      <c r="E23" s="186">
        <v>8</v>
      </c>
      <c r="F23" s="186">
        <v>2</v>
      </c>
      <c r="G23" s="186">
        <v>3</v>
      </c>
      <c r="H23" s="186">
        <v>2</v>
      </c>
      <c r="I23" s="186">
        <v>2</v>
      </c>
      <c r="J23" s="186">
        <v>3</v>
      </c>
      <c r="K23" s="186">
        <v>2</v>
      </c>
      <c r="L23" s="186">
        <v>1</v>
      </c>
      <c r="M23" s="186">
        <v>2</v>
      </c>
      <c r="N23" s="186">
        <v>9</v>
      </c>
      <c r="O23" s="187">
        <f>SUM(C23:N23)</f>
        <v>36</v>
      </c>
      <c r="P23" s="178"/>
      <c r="Q23" s="178"/>
    </row>
    <row r="24" spans="1:17" ht="13.5" customHeight="1" thickTop="1">
      <c r="A24" s="757" t="s">
        <v>89</v>
      </c>
      <c r="B24" s="188" t="s">
        <v>49</v>
      </c>
      <c r="C24" s="162">
        <f>IF(C25="","",SUM(C25:C28))</f>
        <v>14</v>
      </c>
      <c r="D24" s="229">
        <f>IF(D25="","",SUM(D25:D28))</f>
        <v>19</v>
      </c>
      <c r="E24" s="180">
        <f aca="true" t="shared" si="6" ref="E24:L24">IF(E25="","",SUM(E25:E28))</f>
        <v>32</v>
      </c>
      <c r="F24" s="180">
        <f t="shared" si="6"/>
        <v>10</v>
      </c>
      <c r="G24" s="180">
        <f t="shared" si="6"/>
        <v>28</v>
      </c>
      <c r="H24" s="180">
        <f t="shared" si="6"/>
        <v>28</v>
      </c>
      <c r="I24" s="180">
        <f t="shared" si="6"/>
        <v>12</v>
      </c>
      <c r="J24" s="180">
        <f t="shared" si="6"/>
        <v>30</v>
      </c>
      <c r="K24" s="180">
        <f t="shared" si="6"/>
        <v>32</v>
      </c>
      <c r="L24" s="180">
        <f t="shared" si="6"/>
        <v>7</v>
      </c>
      <c r="M24" s="180">
        <v>29</v>
      </c>
      <c r="N24" s="180">
        <v>10</v>
      </c>
      <c r="O24" s="189">
        <f t="shared" si="1"/>
        <v>251</v>
      </c>
      <c r="P24" s="178"/>
      <c r="Q24" s="178"/>
    </row>
    <row r="25" spans="1:17" ht="13.5" customHeight="1">
      <c r="A25" s="758"/>
      <c r="B25" s="182" t="s">
        <v>50</v>
      </c>
      <c r="C25" s="171">
        <v>11</v>
      </c>
      <c r="D25" s="183">
        <v>19</v>
      </c>
      <c r="E25" s="183">
        <v>16</v>
      </c>
      <c r="F25" s="183">
        <v>9</v>
      </c>
      <c r="G25" s="183">
        <v>16</v>
      </c>
      <c r="H25" s="183">
        <v>11</v>
      </c>
      <c r="I25" s="183">
        <v>12</v>
      </c>
      <c r="J25" s="183">
        <v>10</v>
      </c>
      <c r="K25" s="183">
        <v>16</v>
      </c>
      <c r="L25" s="183">
        <v>7</v>
      </c>
      <c r="M25" s="183">
        <v>15</v>
      </c>
      <c r="N25" s="183">
        <v>8</v>
      </c>
      <c r="O25" s="184">
        <f t="shared" si="1"/>
        <v>150</v>
      </c>
      <c r="P25" s="178"/>
      <c r="Q25" s="178"/>
    </row>
    <row r="26" spans="1:17" ht="13.5" customHeight="1">
      <c r="A26" s="758"/>
      <c r="B26" s="182" t="s">
        <v>51</v>
      </c>
      <c r="C26" s="171">
        <v>0</v>
      </c>
      <c r="D26" s="183">
        <v>0</v>
      </c>
      <c r="E26" s="183">
        <v>13</v>
      </c>
      <c r="F26" s="183">
        <v>0</v>
      </c>
      <c r="G26" s="183">
        <v>8</v>
      </c>
      <c r="H26" s="183">
        <v>16</v>
      </c>
      <c r="I26" s="183">
        <v>0</v>
      </c>
      <c r="J26" s="183">
        <v>16</v>
      </c>
      <c r="K26" s="183">
        <v>16</v>
      </c>
      <c r="L26" s="183">
        <v>0</v>
      </c>
      <c r="M26" s="183">
        <v>13</v>
      </c>
      <c r="N26" s="183">
        <v>0</v>
      </c>
      <c r="O26" s="184">
        <f t="shared" si="1"/>
        <v>82</v>
      </c>
      <c r="P26" s="178"/>
      <c r="Q26" s="178"/>
    </row>
    <row r="27" spans="1:17" ht="13.5" customHeight="1">
      <c r="A27" s="758"/>
      <c r="B27" s="182" t="s">
        <v>79</v>
      </c>
      <c r="C27" s="171">
        <v>0</v>
      </c>
      <c r="D27" s="183">
        <v>0</v>
      </c>
      <c r="E27" s="183">
        <v>0</v>
      </c>
      <c r="F27" s="183">
        <v>0</v>
      </c>
      <c r="G27" s="183">
        <v>0</v>
      </c>
      <c r="H27" s="183">
        <v>0</v>
      </c>
      <c r="I27" s="183">
        <v>0</v>
      </c>
      <c r="J27" s="183">
        <v>0</v>
      </c>
      <c r="K27" s="183">
        <v>0</v>
      </c>
      <c r="L27" s="183">
        <v>0</v>
      </c>
      <c r="M27" s="183">
        <v>0</v>
      </c>
      <c r="N27" s="183">
        <v>0</v>
      </c>
      <c r="O27" s="184">
        <f t="shared" si="1"/>
        <v>0</v>
      </c>
      <c r="P27" s="178"/>
      <c r="Q27" s="178"/>
    </row>
    <row r="28" spans="1:17" ht="13.5" customHeight="1" thickBot="1">
      <c r="A28" s="759"/>
      <c r="B28" s="190" t="s">
        <v>52</v>
      </c>
      <c r="C28" s="173">
        <v>3</v>
      </c>
      <c r="D28" s="186">
        <v>0</v>
      </c>
      <c r="E28" s="186">
        <v>3</v>
      </c>
      <c r="F28" s="186">
        <v>1</v>
      </c>
      <c r="G28" s="186">
        <v>4</v>
      </c>
      <c r="H28" s="186">
        <v>1</v>
      </c>
      <c r="I28" s="186">
        <v>0</v>
      </c>
      <c r="J28" s="186">
        <v>4</v>
      </c>
      <c r="K28" s="186">
        <v>0</v>
      </c>
      <c r="L28" s="186">
        <v>0</v>
      </c>
      <c r="M28" s="186">
        <v>1</v>
      </c>
      <c r="N28" s="186">
        <v>2</v>
      </c>
      <c r="O28" s="187">
        <f t="shared" si="1"/>
        <v>19</v>
      </c>
      <c r="P28" s="178"/>
      <c r="Q28" s="178"/>
    </row>
    <row r="29" spans="1:17" ht="13.5" customHeight="1" thickTop="1">
      <c r="A29" s="760" t="s">
        <v>147</v>
      </c>
      <c r="B29" s="179" t="s">
        <v>49</v>
      </c>
      <c r="C29" s="162">
        <f>IF(C30="","",SUM(C30:C33))</f>
        <v>10</v>
      </c>
      <c r="D29" s="229">
        <f>IF(D30="","",SUM(D30:D33))</f>
        <v>10</v>
      </c>
      <c r="E29" s="180">
        <f aca="true" t="shared" si="7" ref="E29:L29">IF(E30="","",SUM(E30:E33))</f>
        <v>18</v>
      </c>
      <c r="F29" s="180">
        <f t="shared" si="7"/>
        <v>11</v>
      </c>
      <c r="G29" s="180">
        <f t="shared" si="7"/>
        <v>8</v>
      </c>
      <c r="H29" s="180">
        <f t="shared" si="7"/>
        <v>16</v>
      </c>
      <c r="I29" s="180">
        <f t="shared" si="7"/>
        <v>6</v>
      </c>
      <c r="J29" s="180">
        <f t="shared" si="7"/>
        <v>12</v>
      </c>
      <c r="K29" s="180">
        <f t="shared" si="7"/>
        <v>10</v>
      </c>
      <c r="L29" s="180">
        <f t="shared" si="7"/>
        <v>8</v>
      </c>
      <c r="M29" s="180">
        <v>5</v>
      </c>
      <c r="N29" s="180">
        <v>8</v>
      </c>
      <c r="O29" s="189">
        <f t="shared" si="1"/>
        <v>122</v>
      </c>
      <c r="P29" s="178"/>
      <c r="Q29" s="178"/>
    </row>
    <row r="30" spans="1:17" ht="13.5" customHeight="1">
      <c r="A30" s="760"/>
      <c r="B30" s="182" t="s">
        <v>50</v>
      </c>
      <c r="C30" s="171">
        <v>10</v>
      </c>
      <c r="D30" s="183">
        <v>10</v>
      </c>
      <c r="E30" s="183">
        <v>16</v>
      </c>
      <c r="F30" s="183">
        <v>11</v>
      </c>
      <c r="G30" s="183">
        <v>7</v>
      </c>
      <c r="H30" s="183">
        <v>12</v>
      </c>
      <c r="I30" s="183">
        <v>6</v>
      </c>
      <c r="J30" s="183">
        <v>7</v>
      </c>
      <c r="K30" s="183">
        <v>9</v>
      </c>
      <c r="L30" s="183">
        <v>7</v>
      </c>
      <c r="M30" s="183">
        <v>3</v>
      </c>
      <c r="N30" s="183">
        <v>7</v>
      </c>
      <c r="O30" s="184">
        <f t="shared" si="1"/>
        <v>105</v>
      </c>
      <c r="P30" s="178"/>
      <c r="Q30" s="178"/>
    </row>
    <row r="31" spans="1:17" ht="13.5" customHeight="1">
      <c r="A31" s="760"/>
      <c r="B31" s="182" t="s">
        <v>51</v>
      </c>
      <c r="C31" s="171">
        <v>0</v>
      </c>
      <c r="D31" s="183">
        <v>0</v>
      </c>
      <c r="E31" s="183">
        <v>0</v>
      </c>
      <c r="F31" s="183">
        <v>0</v>
      </c>
      <c r="G31" s="183">
        <v>0</v>
      </c>
      <c r="H31" s="183">
        <v>4</v>
      </c>
      <c r="I31" s="183">
        <v>0</v>
      </c>
      <c r="J31" s="183">
        <v>0</v>
      </c>
      <c r="K31" s="183">
        <v>0</v>
      </c>
      <c r="L31" s="183">
        <v>0</v>
      </c>
      <c r="M31" s="183">
        <v>0</v>
      </c>
      <c r="N31" s="183">
        <v>0</v>
      </c>
      <c r="O31" s="184">
        <f t="shared" si="1"/>
        <v>4</v>
      </c>
      <c r="P31" s="178"/>
      <c r="Q31" s="178"/>
    </row>
    <row r="32" spans="1:17" ht="13.5" customHeight="1">
      <c r="A32" s="94"/>
      <c r="B32" s="182" t="s">
        <v>79</v>
      </c>
      <c r="C32" s="171">
        <v>0</v>
      </c>
      <c r="D32" s="183">
        <v>0</v>
      </c>
      <c r="E32" s="183">
        <v>0</v>
      </c>
      <c r="F32" s="183">
        <v>0</v>
      </c>
      <c r="G32" s="183">
        <v>0</v>
      </c>
      <c r="H32" s="183">
        <v>0</v>
      </c>
      <c r="I32" s="183">
        <v>0</v>
      </c>
      <c r="J32" s="183">
        <v>0</v>
      </c>
      <c r="K32" s="183">
        <v>0</v>
      </c>
      <c r="L32" s="183">
        <v>0</v>
      </c>
      <c r="M32" s="183">
        <v>0</v>
      </c>
      <c r="N32" s="183">
        <v>0</v>
      </c>
      <c r="O32" s="184">
        <f t="shared" si="1"/>
        <v>0</v>
      </c>
      <c r="P32" s="178"/>
      <c r="Q32" s="178"/>
    </row>
    <row r="33" spans="1:17" ht="13.5" customHeight="1" thickBot="1">
      <c r="A33" s="96"/>
      <c r="B33" s="190" t="s">
        <v>52</v>
      </c>
      <c r="C33" s="173">
        <v>0</v>
      </c>
      <c r="D33" s="186">
        <v>0</v>
      </c>
      <c r="E33" s="186">
        <v>2</v>
      </c>
      <c r="F33" s="186">
        <v>0</v>
      </c>
      <c r="G33" s="186">
        <v>1</v>
      </c>
      <c r="H33" s="186">
        <v>0</v>
      </c>
      <c r="I33" s="186">
        <v>0</v>
      </c>
      <c r="J33" s="186">
        <v>5</v>
      </c>
      <c r="K33" s="186">
        <v>1</v>
      </c>
      <c r="L33" s="186">
        <v>1</v>
      </c>
      <c r="M33" s="186">
        <v>2</v>
      </c>
      <c r="N33" s="186">
        <v>1</v>
      </c>
      <c r="O33" s="187">
        <f t="shared" si="1"/>
        <v>13</v>
      </c>
      <c r="P33" s="178"/>
      <c r="Q33" s="178"/>
    </row>
    <row r="34" spans="1:17" ht="13.5" customHeight="1" thickTop="1">
      <c r="A34" s="761" t="s">
        <v>148</v>
      </c>
      <c r="B34" s="179" t="s">
        <v>49</v>
      </c>
      <c r="C34" s="162">
        <f>IF(C35="","",SUM(C35:C38))</f>
        <v>15</v>
      </c>
      <c r="D34" s="229">
        <f>IF(D35="","",SUM(D35:D38))</f>
        <v>6</v>
      </c>
      <c r="E34" s="180">
        <f aca="true" t="shared" si="8" ref="E34:L34">IF(E35="","",SUM(E35:E38))</f>
        <v>12</v>
      </c>
      <c r="F34" s="180">
        <f t="shared" si="8"/>
        <v>11</v>
      </c>
      <c r="G34" s="180">
        <f t="shared" si="8"/>
        <v>21</v>
      </c>
      <c r="H34" s="180">
        <f t="shared" si="8"/>
        <v>2</v>
      </c>
      <c r="I34" s="180">
        <f t="shared" si="8"/>
        <v>7</v>
      </c>
      <c r="J34" s="180">
        <f t="shared" si="8"/>
        <v>1</v>
      </c>
      <c r="K34" s="180">
        <f t="shared" si="8"/>
        <v>6</v>
      </c>
      <c r="L34" s="180">
        <f t="shared" si="8"/>
        <v>4</v>
      </c>
      <c r="M34" s="180">
        <v>7</v>
      </c>
      <c r="N34" s="180">
        <v>3</v>
      </c>
      <c r="O34" s="189">
        <f t="shared" si="1"/>
        <v>95</v>
      </c>
      <c r="P34" s="178"/>
      <c r="Q34" s="178"/>
    </row>
    <row r="35" spans="1:17" ht="13.5" customHeight="1">
      <c r="A35" s="760"/>
      <c r="B35" s="182" t="s">
        <v>50</v>
      </c>
      <c r="C35" s="171">
        <v>11</v>
      </c>
      <c r="D35" s="183">
        <v>4</v>
      </c>
      <c r="E35" s="183">
        <v>4</v>
      </c>
      <c r="F35" s="183">
        <v>4</v>
      </c>
      <c r="G35" s="183">
        <v>10</v>
      </c>
      <c r="H35" s="183">
        <v>1</v>
      </c>
      <c r="I35" s="183">
        <v>6</v>
      </c>
      <c r="J35" s="183">
        <v>1</v>
      </c>
      <c r="K35" s="183">
        <v>6</v>
      </c>
      <c r="L35" s="183">
        <v>1</v>
      </c>
      <c r="M35" s="183">
        <v>6</v>
      </c>
      <c r="N35" s="183">
        <v>3</v>
      </c>
      <c r="O35" s="184">
        <f t="shared" si="1"/>
        <v>57</v>
      </c>
      <c r="P35" s="178"/>
      <c r="Q35" s="178"/>
    </row>
    <row r="36" spans="1:17" ht="13.5" customHeight="1">
      <c r="A36" s="760"/>
      <c r="B36" s="182" t="s">
        <v>51</v>
      </c>
      <c r="C36" s="171">
        <v>0</v>
      </c>
      <c r="D36" s="183">
        <v>0</v>
      </c>
      <c r="E36" s="183">
        <v>8</v>
      </c>
      <c r="F36" s="183">
        <v>0</v>
      </c>
      <c r="G36" s="183">
        <v>6</v>
      </c>
      <c r="H36" s="183">
        <v>0</v>
      </c>
      <c r="I36" s="183">
        <v>0</v>
      </c>
      <c r="J36" s="183">
        <v>0</v>
      </c>
      <c r="K36" s="183">
        <v>0</v>
      </c>
      <c r="L36" s="183">
        <v>3</v>
      </c>
      <c r="M36" s="183">
        <v>0</v>
      </c>
      <c r="N36" s="183">
        <v>0</v>
      </c>
      <c r="O36" s="184">
        <f t="shared" si="1"/>
        <v>17</v>
      </c>
      <c r="P36" s="178"/>
      <c r="Q36" s="178"/>
    </row>
    <row r="37" spans="1:17" ht="13.5" customHeight="1">
      <c r="A37" s="94"/>
      <c r="B37" s="182" t="s">
        <v>79</v>
      </c>
      <c r="C37" s="171">
        <v>0</v>
      </c>
      <c r="D37" s="183">
        <v>0</v>
      </c>
      <c r="E37" s="183">
        <v>0</v>
      </c>
      <c r="F37" s="183">
        <v>0</v>
      </c>
      <c r="G37" s="183">
        <v>0</v>
      </c>
      <c r="H37" s="183">
        <v>1</v>
      </c>
      <c r="I37" s="183">
        <v>0</v>
      </c>
      <c r="J37" s="183">
        <v>0</v>
      </c>
      <c r="K37" s="183">
        <v>0</v>
      </c>
      <c r="L37" s="183">
        <v>0</v>
      </c>
      <c r="M37" s="183">
        <v>0</v>
      </c>
      <c r="N37" s="183">
        <v>0</v>
      </c>
      <c r="O37" s="184">
        <f t="shared" si="1"/>
        <v>1</v>
      </c>
      <c r="P37" s="178"/>
      <c r="Q37" s="178"/>
    </row>
    <row r="38" spans="1:17" ht="13.5" customHeight="1" thickBot="1">
      <c r="A38" s="94"/>
      <c r="B38" s="185" t="s">
        <v>52</v>
      </c>
      <c r="C38" s="173">
        <v>4</v>
      </c>
      <c r="D38" s="186">
        <v>2</v>
      </c>
      <c r="E38" s="186">
        <v>0</v>
      </c>
      <c r="F38" s="186">
        <v>7</v>
      </c>
      <c r="G38" s="186">
        <v>5</v>
      </c>
      <c r="H38" s="186">
        <v>0</v>
      </c>
      <c r="I38" s="186">
        <v>1</v>
      </c>
      <c r="J38" s="186">
        <v>0</v>
      </c>
      <c r="K38" s="186">
        <v>0</v>
      </c>
      <c r="L38" s="186">
        <v>0</v>
      </c>
      <c r="M38" s="186">
        <v>1</v>
      </c>
      <c r="N38" s="186">
        <v>0</v>
      </c>
      <c r="O38" s="191">
        <f t="shared" si="1"/>
        <v>20</v>
      </c>
      <c r="P38" s="178"/>
      <c r="Q38" s="178"/>
    </row>
    <row r="39" spans="1:17" ht="13.5" customHeight="1" thickTop="1">
      <c r="A39" s="95"/>
      <c r="B39" s="188" t="s">
        <v>49</v>
      </c>
      <c r="C39" s="162">
        <f>IF(C40="","",SUM(C40:C43))</f>
        <v>4</v>
      </c>
      <c r="D39" s="229">
        <f>IF(D40="","",SUM(D40:D43))</f>
        <v>4</v>
      </c>
      <c r="E39" s="180">
        <f aca="true" t="shared" si="9" ref="E39:L39">IF(E40="","",SUM(E40:E43))</f>
        <v>6</v>
      </c>
      <c r="F39" s="180">
        <f t="shared" si="9"/>
        <v>4</v>
      </c>
      <c r="G39" s="180">
        <f t="shared" si="9"/>
        <v>3</v>
      </c>
      <c r="H39" s="180">
        <f t="shared" si="9"/>
        <v>13</v>
      </c>
      <c r="I39" s="180">
        <f t="shared" si="9"/>
        <v>6</v>
      </c>
      <c r="J39" s="180">
        <f t="shared" si="9"/>
        <v>4</v>
      </c>
      <c r="K39" s="180">
        <f t="shared" si="9"/>
        <v>5</v>
      </c>
      <c r="L39" s="180">
        <f t="shared" si="9"/>
        <v>1</v>
      </c>
      <c r="M39" s="180">
        <v>6</v>
      </c>
      <c r="N39" s="180">
        <v>5</v>
      </c>
      <c r="O39" s="192">
        <f>SUM(C39:N39)</f>
        <v>61</v>
      </c>
      <c r="P39" s="178"/>
      <c r="Q39" s="178"/>
    </row>
    <row r="40" spans="1:17" ht="13.5" customHeight="1">
      <c r="A40" s="94"/>
      <c r="B40" s="182" t="s">
        <v>50</v>
      </c>
      <c r="C40" s="171">
        <v>4</v>
      </c>
      <c r="D40" s="183">
        <v>4</v>
      </c>
      <c r="E40" s="183">
        <v>6</v>
      </c>
      <c r="F40" s="183">
        <v>4</v>
      </c>
      <c r="G40" s="183">
        <v>3</v>
      </c>
      <c r="H40" s="183">
        <v>7</v>
      </c>
      <c r="I40" s="183">
        <v>4</v>
      </c>
      <c r="J40" s="183">
        <v>4</v>
      </c>
      <c r="K40" s="183">
        <v>5</v>
      </c>
      <c r="L40" s="183">
        <v>1</v>
      </c>
      <c r="M40" s="183">
        <v>5</v>
      </c>
      <c r="N40" s="183">
        <v>5</v>
      </c>
      <c r="O40" s="184">
        <f>SUM(C40:N40)</f>
        <v>52</v>
      </c>
      <c r="P40" s="178"/>
      <c r="Q40" s="178"/>
    </row>
    <row r="41" spans="1:17" ht="13.5" customHeight="1">
      <c r="A41" s="94" t="s">
        <v>90</v>
      </c>
      <c r="B41" s="182" t="s">
        <v>51</v>
      </c>
      <c r="C41" s="171">
        <v>0</v>
      </c>
      <c r="D41" s="183">
        <v>0</v>
      </c>
      <c r="E41" s="183">
        <v>0</v>
      </c>
      <c r="F41" s="183">
        <v>0</v>
      </c>
      <c r="G41" s="183">
        <v>0</v>
      </c>
      <c r="H41" s="183">
        <v>6</v>
      </c>
      <c r="I41" s="183">
        <v>0</v>
      </c>
      <c r="J41" s="183">
        <v>0</v>
      </c>
      <c r="K41" s="183">
        <v>0</v>
      </c>
      <c r="L41" s="183">
        <v>0</v>
      </c>
      <c r="M41" s="183">
        <v>0</v>
      </c>
      <c r="N41" s="183">
        <v>0</v>
      </c>
      <c r="O41" s="184">
        <f>SUM(C41:N41)</f>
        <v>6</v>
      </c>
      <c r="P41" s="178"/>
      <c r="Q41" s="178"/>
    </row>
    <row r="42" spans="1:17" ht="13.5" customHeight="1">
      <c r="A42" s="94"/>
      <c r="B42" s="182" t="s">
        <v>79</v>
      </c>
      <c r="C42" s="171">
        <v>0</v>
      </c>
      <c r="D42" s="183">
        <v>0</v>
      </c>
      <c r="E42" s="183">
        <v>0</v>
      </c>
      <c r="F42" s="183">
        <v>0</v>
      </c>
      <c r="G42" s="183">
        <v>0</v>
      </c>
      <c r="H42" s="183">
        <v>0</v>
      </c>
      <c r="I42" s="183">
        <v>0</v>
      </c>
      <c r="J42" s="183">
        <v>0</v>
      </c>
      <c r="K42" s="183">
        <v>0</v>
      </c>
      <c r="L42" s="183">
        <v>0</v>
      </c>
      <c r="M42" s="183">
        <v>0</v>
      </c>
      <c r="N42" s="183">
        <v>0</v>
      </c>
      <c r="O42" s="184">
        <f>SUM(C42:N42)</f>
        <v>0</v>
      </c>
      <c r="P42" s="178"/>
      <c r="Q42" s="178"/>
    </row>
    <row r="43" spans="1:17" ht="13.5" customHeight="1" thickBot="1">
      <c r="A43" s="96"/>
      <c r="B43" s="190" t="s">
        <v>52</v>
      </c>
      <c r="C43" s="173">
        <v>0</v>
      </c>
      <c r="D43" s="186">
        <v>0</v>
      </c>
      <c r="E43" s="186">
        <v>0</v>
      </c>
      <c r="F43" s="186">
        <v>0</v>
      </c>
      <c r="G43" s="186">
        <v>0</v>
      </c>
      <c r="H43" s="186">
        <v>0</v>
      </c>
      <c r="I43" s="186">
        <v>2</v>
      </c>
      <c r="J43" s="186">
        <v>0</v>
      </c>
      <c r="K43" s="186">
        <v>0</v>
      </c>
      <c r="L43" s="186">
        <v>0</v>
      </c>
      <c r="M43" s="186">
        <v>1</v>
      </c>
      <c r="N43" s="186">
        <v>0</v>
      </c>
      <c r="O43" s="191">
        <f>SUM(C43:N43)</f>
        <v>3</v>
      </c>
      <c r="P43" s="178"/>
      <c r="Q43" s="178"/>
    </row>
    <row r="44" spans="1:17" ht="13.5" customHeight="1" thickTop="1">
      <c r="A44" s="95"/>
      <c r="B44" s="188" t="s">
        <v>49</v>
      </c>
      <c r="C44" s="162">
        <f>IF(C45="","",SUM(C45:C48))</f>
        <v>56</v>
      </c>
      <c r="D44" s="229">
        <f>IF(D45="","",SUM(D45:D48))</f>
        <v>21</v>
      </c>
      <c r="E44" s="180">
        <f aca="true" t="shared" si="10" ref="E44:L44">IF(E45="","",SUM(E45:E48))</f>
        <v>20</v>
      </c>
      <c r="F44" s="180">
        <f t="shared" si="10"/>
        <v>17</v>
      </c>
      <c r="G44" s="180">
        <f t="shared" si="10"/>
        <v>6</v>
      </c>
      <c r="H44" s="180">
        <f t="shared" si="10"/>
        <v>18</v>
      </c>
      <c r="I44" s="180">
        <f t="shared" si="10"/>
        <v>14</v>
      </c>
      <c r="J44" s="180">
        <f t="shared" si="10"/>
        <v>17</v>
      </c>
      <c r="K44" s="180">
        <f t="shared" si="10"/>
        <v>20</v>
      </c>
      <c r="L44" s="180">
        <f t="shared" si="10"/>
        <v>23</v>
      </c>
      <c r="M44" s="180">
        <v>15</v>
      </c>
      <c r="N44" s="180">
        <v>15</v>
      </c>
      <c r="O44" s="192">
        <f t="shared" si="1"/>
        <v>242</v>
      </c>
      <c r="P44" s="178"/>
      <c r="Q44" s="178"/>
    </row>
    <row r="45" spans="1:17" ht="13.5" customHeight="1">
      <c r="A45" s="94"/>
      <c r="B45" s="182" t="s">
        <v>50</v>
      </c>
      <c r="C45" s="171">
        <v>18</v>
      </c>
      <c r="D45" s="183">
        <v>16</v>
      </c>
      <c r="E45" s="183">
        <v>17</v>
      </c>
      <c r="F45" s="183">
        <v>15</v>
      </c>
      <c r="G45" s="183">
        <v>6</v>
      </c>
      <c r="H45" s="183">
        <v>18</v>
      </c>
      <c r="I45" s="183">
        <v>13</v>
      </c>
      <c r="J45" s="183">
        <v>16</v>
      </c>
      <c r="K45" s="183">
        <v>12</v>
      </c>
      <c r="L45" s="183">
        <v>16</v>
      </c>
      <c r="M45" s="183">
        <v>10</v>
      </c>
      <c r="N45" s="183">
        <v>8</v>
      </c>
      <c r="O45" s="184">
        <f t="shared" si="1"/>
        <v>165</v>
      </c>
      <c r="P45" s="178"/>
      <c r="Q45" s="178"/>
    </row>
    <row r="46" spans="1:17" ht="13.5" customHeight="1">
      <c r="A46" s="94" t="s">
        <v>203</v>
      </c>
      <c r="B46" s="182" t="s">
        <v>51</v>
      </c>
      <c r="C46" s="171">
        <v>37</v>
      </c>
      <c r="D46" s="183">
        <v>5</v>
      </c>
      <c r="E46" s="183">
        <v>0</v>
      </c>
      <c r="F46" s="183">
        <v>2</v>
      </c>
      <c r="G46" s="183">
        <v>0</v>
      </c>
      <c r="H46" s="183">
        <v>0</v>
      </c>
      <c r="I46" s="183">
        <v>0</v>
      </c>
      <c r="J46" s="183">
        <v>0</v>
      </c>
      <c r="K46" s="183">
        <v>8</v>
      </c>
      <c r="L46" s="183">
        <v>0</v>
      </c>
      <c r="M46" s="183">
        <v>0</v>
      </c>
      <c r="N46" s="183">
        <v>0</v>
      </c>
      <c r="O46" s="184">
        <f t="shared" si="1"/>
        <v>52</v>
      </c>
      <c r="P46" s="178"/>
      <c r="Q46" s="178"/>
    </row>
    <row r="47" spans="1:17" ht="13.5" customHeight="1">
      <c r="A47" s="94"/>
      <c r="B47" s="182" t="s">
        <v>79</v>
      </c>
      <c r="C47" s="171">
        <v>0</v>
      </c>
      <c r="D47" s="183">
        <v>0</v>
      </c>
      <c r="E47" s="183">
        <v>0</v>
      </c>
      <c r="F47" s="183">
        <v>0</v>
      </c>
      <c r="G47" s="183">
        <v>0</v>
      </c>
      <c r="H47" s="183">
        <v>0</v>
      </c>
      <c r="I47" s="183">
        <v>0</v>
      </c>
      <c r="J47" s="183">
        <v>0</v>
      </c>
      <c r="K47" s="183">
        <v>0</v>
      </c>
      <c r="L47" s="183">
        <v>0</v>
      </c>
      <c r="M47" s="183">
        <v>0</v>
      </c>
      <c r="N47" s="183">
        <v>0</v>
      </c>
      <c r="O47" s="184">
        <f t="shared" si="1"/>
        <v>0</v>
      </c>
      <c r="P47" s="178"/>
      <c r="Q47" s="178"/>
    </row>
    <row r="48" spans="1:17" ht="13.5" customHeight="1" thickBot="1">
      <c r="A48" s="96"/>
      <c r="B48" s="190" t="s">
        <v>52</v>
      </c>
      <c r="C48" s="173">
        <v>1</v>
      </c>
      <c r="D48" s="186">
        <v>0</v>
      </c>
      <c r="E48" s="186">
        <v>3</v>
      </c>
      <c r="F48" s="186">
        <v>0</v>
      </c>
      <c r="G48" s="186">
        <v>0</v>
      </c>
      <c r="H48" s="186">
        <v>0</v>
      </c>
      <c r="I48" s="186">
        <v>1</v>
      </c>
      <c r="J48" s="186">
        <v>1</v>
      </c>
      <c r="K48" s="186">
        <v>0</v>
      </c>
      <c r="L48" s="186">
        <v>7</v>
      </c>
      <c r="M48" s="186">
        <v>5</v>
      </c>
      <c r="N48" s="186">
        <v>7</v>
      </c>
      <c r="O48" s="191">
        <f t="shared" si="1"/>
        <v>25</v>
      </c>
      <c r="P48" s="178"/>
      <c r="Q48" s="178"/>
    </row>
    <row r="49" spans="1:17" ht="13.5" customHeight="1" thickTop="1">
      <c r="A49" s="760" t="s">
        <v>47</v>
      </c>
      <c r="B49" s="188" t="s">
        <v>49</v>
      </c>
      <c r="C49" s="680">
        <f>IF(C4="","",C44+C34+C29+C24+C9+C4+C14+C19+C39)</f>
        <v>368</v>
      </c>
      <c r="D49" s="180">
        <f aca="true" t="shared" si="11" ref="D49:M49">IF(D4="","",D44+D34+D29+D24+D9+D4+D14+D19+D39)</f>
        <v>284</v>
      </c>
      <c r="E49" s="180">
        <f t="shared" si="11"/>
        <v>425</v>
      </c>
      <c r="F49" s="695">
        <f t="shared" si="11"/>
        <v>366</v>
      </c>
      <c r="G49" s="180">
        <f t="shared" si="11"/>
        <v>373</v>
      </c>
      <c r="H49" s="180">
        <f>IF(H4="","",H44+H34+H29+H24+H9+H4+H14+H19+H39)</f>
        <v>355</v>
      </c>
      <c r="I49" s="180">
        <f t="shared" si="11"/>
        <v>461</v>
      </c>
      <c r="J49" s="180">
        <f t="shared" si="11"/>
        <v>320</v>
      </c>
      <c r="K49" s="180">
        <f t="shared" si="11"/>
        <v>362</v>
      </c>
      <c r="L49" s="180">
        <f t="shared" si="11"/>
        <v>237</v>
      </c>
      <c r="M49" s="180">
        <f t="shared" si="11"/>
        <v>237</v>
      </c>
      <c r="N49" s="229">
        <f>IF(N4="","",N44+N34+N29+N24+N9+N4+N14+N19+N39)</f>
        <v>335</v>
      </c>
      <c r="O49" s="192">
        <f>SUM(C49:N49)</f>
        <v>4123</v>
      </c>
      <c r="P49" s="178"/>
      <c r="Q49" s="178"/>
    </row>
    <row r="50" spans="1:17" ht="13.5" customHeight="1">
      <c r="A50" s="760"/>
      <c r="B50" s="182" t="s">
        <v>50</v>
      </c>
      <c r="C50" s="681">
        <f>IF(C5="","",C45+C35+C30+C25+C10+C5+C15+C20+C40)</f>
        <v>222</v>
      </c>
      <c r="D50" s="183">
        <f aca="true" t="shared" si="12" ref="D50:N50">IF(D5="","",D45+D35+D30+D25+D10+D5+D15+D20+D40)</f>
        <v>203</v>
      </c>
      <c r="E50" s="183">
        <f t="shared" si="12"/>
        <v>266</v>
      </c>
      <c r="F50" s="696">
        <f t="shared" si="12"/>
        <v>208</v>
      </c>
      <c r="G50" s="183">
        <f t="shared" si="12"/>
        <v>198</v>
      </c>
      <c r="H50" s="183">
        <f t="shared" si="12"/>
        <v>214</v>
      </c>
      <c r="I50" s="183">
        <f t="shared" si="12"/>
        <v>215</v>
      </c>
      <c r="J50" s="183">
        <f t="shared" si="12"/>
        <v>177</v>
      </c>
      <c r="K50" s="183">
        <f t="shared" si="12"/>
        <v>198</v>
      </c>
      <c r="L50" s="183">
        <f t="shared" si="12"/>
        <v>152</v>
      </c>
      <c r="M50" s="183">
        <f>IF(M5="","",M45+M35+M30+M25+M10+M5+M15+M20+M40)</f>
        <v>162</v>
      </c>
      <c r="N50" s="683">
        <f t="shared" si="12"/>
        <v>187</v>
      </c>
      <c r="O50" s="184">
        <f>SUM(C50:N50)</f>
        <v>2402</v>
      </c>
      <c r="P50" s="178"/>
      <c r="Q50" s="178"/>
    </row>
    <row r="51" spans="1:17" ht="13.5" customHeight="1">
      <c r="A51" s="760"/>
      <c r="B51" s="182" t="s">
        <v>51</v>
      </c>
      <c r="C51" s="681">
        <f aca="true" t="shared" si="13" ref="C51:N53">IF(C6="","",C46+C36+C31+C26+C11+C6+C16+C21+C41)</f>
        <v>78</v>
      </c>
      <c r="D51" s="183">
        <f t="shared" si="13"/>
        <v>32</v>
      </c>
      <c r="E51" s="183">
        <f t="shared" si="13"/>
        <v>94</v>
      </c>
      <c r="F51" s="696">
        <f t="shared" si="13"/>
        <v>79</v>
      </c>
      <c r="G51" s="183">
        <f t="shared" si="13"/>
        <v>114</v>
      </c>
      <c r="H51" s="183">
        <f t="shared" si="13"/>
        <v>71</v>
      </c>
      <c r="I51" s="183">
        <f t="shared" si="13"/>
        <v>172</v>
      </c>
      <c r="J51" s="183">
        <f t="shared" si="13"/>
        <v>84</v>
      </c>
      <c r="K51" s="183">
        <f t="shared" si="13"/>
        <v>46</v>
      </c>
      <c r="L51" s="183">
        <f t="shared" si="13"/>
        <v>31</v>
      </c>
      <c r="M51" s="183">
        <f t="shared" si="13"/>
        <v>34</v>
      </c>
      <c r="N51" s="683">
        <f t="shared" si="13"/>
        <v>62</v>
      </c>
      <c r="O51" s="184">
        <f t="shared" si="1"/>
        <v>897</v>
      </c>
      <c r="P51" s="178"/>
      <c r="Q51" s="178"/>
    </row>
    <row r="52" spans="1:17" ht="13.5" customHeight="1">
      <c r="A52" s="94"/>
      <c r="B52" s="182" t="s">
        <v>79</v>
      </c>
      <c r="C52" s="681">
        <f>IF(C7="","",C47+C37+C32+C27+C12+C7+C17+C22+C42)</f>
        <v>2</v>
      </c>
      <c r="D52" s="183">
        <f t="shared" si="13"/>
        <v>1</v>
      </c>
      <c r="E52" s="183">
        <f t="shared" si="13"/>
        <v>0</v>
      </c>
      <c r="F52" s="696">
        <f t="shared" si="13"/>
        <v>0</v>
      </c>
      <c r="G52" s="183">
        <f t="shared" si="13"/>
        <v>0</v>
      </c>
      <c r="H52" s="183">
        <f t="shared" si="13"/>
        <v>1</v>
      </c>
      <c r="I52" s="183">
        <f t="shared" si="13"/>
        <v>0</v>
      </c>
      <c r="J52" s="183">
        <f t="shared" si="13"/>
        <v>0</v>
      </c>
      <c r="K52" s="183">
        <f t="shared" si="13"/>
        <v>1</v>
      </c>
      <c r="L52" s="183">
        <f t="shared" si="13"/>
        <v>0</v>
      </c>
      <c r="M52" s="183">
        <f t="shared" si="13"/>
        <v>0</v>
      </c>
      <c r="N52" s="683">
        <f t="shared" si="13"/>
        <v>0</v>
      </c>
      <c r="O52" s="184">
        <f t="shared" si="1"/>
        <v>5</v>
      </c>
      <c r="P52" s="178"/>
      <c r="Q52" s="178"/>
    </row>
    <row r="53" spans="1:17" ht="13.5" customHeight="1" thickBot="1">
      <c r="A53" s="97"/>
      <c r="B53" s="193" t="s">
        <v>52</v>
      </c>
      <c r="C53" s="682">
        <f t="shared" si="13"/>
        <v>66</v>
      </c>
      <c r="D53" s="685">
        <f t="shared" si="13"/>
        <v>48</v>
      </c>
      <c r="E53" s="685">
        <f t="shared" si="13"/>
        <v>65</v>
      </c>
      <c r="F53" s="697">
        <f t="shared" si="13"/>
        <v>79</v>
      </c>
      <c r="G53" s="685">
        <f t="shared" si="13"/>
        <v>61</v>
      </c>
      <c r="H53" s="685">
        <f t="shared" si="13"/>
        <v>69</v>
      </c>
      <c r="I53" s="685">
        <f t="shared" si="13"/>
        <v>74</v>
      </c>
      <c r="J53" s="685">
        <f t="shared" si="13"/>
        <v>59</v>
      </c>
      <c r="K53" s="685">
        <f t="shared" si="13"/>
        <v>117</v>
      </c>
      <c r="L53" s="685">
        <f t="shared" si="13"/>
        <v>54</v>
      </c>
      <c r="M53" s="685">
        <f t="shared" si="13"/>
        <v>41</v>
      </c>
      <c r="N53" s="684">
        <f t="shared" si="13"/>
        <v>86</v>
      </c>
      <c r="O53" s="194">
        <f t="shared" si="1"/>
        <v>819</v>
      </c>
      <c r="P53" s="178"/>
      <c r="Q53" s="178"/>
    </row>
    <row r="54" spans="1:17" ht="13.5" customHeight="1">
      <c r="A54" s="579"/>
      <c r="B54" s="178"/>
      <c r="C54" s="177"/>
      <c r="D54" s="177"/>
      <c r="E54" s="177"/>
      <c r="F54" s="177"/>
      <c r="G54" s="177"/>
      <c r="H54" s="177"/>
      <c r="I54" s="177"/>
      <c r="J54" s="177"/>
      <c r="K54" s="177"/>
      <c r="L54" s="177"/>
      <c r="M54" s="177"/>
      <c r="N54" s="177"/>
      <c r="O54" s="587" t="s">
        <v>161</v>
      </c>
      <c r="P54" s="178"/>
      <c r="Q54" s="178"/>
    </row>
    <row r="55" spans="1:17" ht="13.5">
      <c r="A55" s="178"/>
      <c r="B55" s="178"/>
      <c r="C55" s="177"/>
      <c r="D55" s="177"/>
      <c r="E55" s="177"/>
      <c r="F55" s="177"/>
      <c r="G55" s="177"/>
      <c r="H55" s="177"/>
      <c r="I55" s="177"/>
      <c r="J55" s="177"/>
      <c r="K55" s="177"/>
      <c r="L55" s="177"/>
      <c r="M55" s="177"/>
      <c r="N55" s="177"/>
      <c r="O55" s="177"/>
      <c r="P55" s="178"/>
      <c r="Q55" s="178"/>
    </row>
    <row r="56" spans="1:17" ht="13.5">
      <c r="A56" s="178"/>
      <c r="B56" s="178"/>
      <c r="C56" s="177"/>
      <c r="D56" s="177"/>
      <c r="E56" s="177"/>
      <c r="F56" s="177"/>
      <c r="G56" s="177"/>
      <c r="H56" s="177"/>
      <c r="I56" s="177"/>
      <c r="J56" s="177"/>
      <c r="K56" s="177"/>
      <c r="L56" s="177"/>
      <c r="M56" s="177"/>
      <c r="N56" s="177"/>
      <c r="O56" s="177"/>
      <c r="P56" s="178"/>
      <c r="Q56" s="178"/>
    </row>
    <row r="57" spans="1:17" ht="13.5">
      <c r="A57" s="178"/>
      <c r="B57" s="178"/>
      <c r="C57" s="177"/>
      <c r="D57" s="177"/>
      <c r="E57" s="177"/>
      <c r="F57" s="177"/>
      <c r="G57" s="177"/>
      <c r="H57" s="177"/>
      <c r="I57" s="177"/>
      <c r="J57" s="177"/>
      <c r="K57" s="177"/>
      <c r="L57" s="177"/>
      <c r="M57" s="177"/>
      <c r="N57" s="177"/>
      <c r="O57" s="177"/>
      <c r="P57" s="178"/>
      <c r="Q57" s="178"/>
    </row>
    <row r="58" spans="1:17" ht="13.5">
      <c r="A58" s="178"/>
      <c r="B58" s="178"/>
      <c r="C58" s="177"/>
      <c r="D58" s="177"/>
      <c r="E58" s="177"/>
      <c r="F58" s="177"/>
      <c r="G58" s="177"/>
      <c r="H58" s="177"/>
      <c r="I58" s="177"/>
      <c r="J58" s="177"/>
      <c r="K58" s="177"/>
      <c r="L58" s="177"/>
      <c r="M58" s="177"/>
      <c r="N58" s="177"/>
      <c r="O58" s="177"/>
      <c r="P58" s="178"/>
      <c r="Q58" s="178"/>
    </row>
    <row r="59" spans="1:17" ht="13.5">
      <c r="A59" s="178"/>
      <c r="B59" s="178"/>
      <c r="C59" s="177"/>
      <c r="D59" s="177"/>
      <c r="E59" s="177"/>
      <c r="F59" s="177"/>
      <c r="G59" s="177"/>
      <c r="H59" s="177"/>
      <c r="I59" s="177"/>
      <c r="J59" s="177"/>
      <c r="K59" s="177"/>
      <c r="L59" s="177"/>
      <c r="M59" s="177"/>
      <c r="N59" s="177"/>
      <c r="O59" s="177"/>
      <c r="P59" s="178"/>
      <c r="Q59" s="178"/>
    </row>
    <row r="60" spans="1:17" ht="13.5">
      <c r="A60" s="178"/>
      <c r="B60" s="178"/>
      <c r="C60" s="177"/>
      <c r="D60" s="177"/>
      <c r="E60" s="177"/>
      <c r="F60" s="177"/>
      <c r="G60" s="177"/>
      <c r="H60" s="177"/>
      <c r="I60" s="177"/>
      <c r="J60" s="177"/>
      <c r="K60" s="177"/>
      <c r="L60" s="177"/>
      <c r="M60" s="177"/>
      <c r="N60" s="177"/>
      <c r="O60" s="177"/>
      <c r="P60" s="178"/>
      <c r="Q60" s="178"/>
    </row>
    <row r="61" spans="1:17" ht="13.5">
      <c r="A61" s="178"/>
      <c r="B61" s="178"/>
      <c r="C61" s="177"/>
      <c r="D61" s="177"/>
      <c r="E61" s="177"/>
      <c r="F61" s="177"/>
      <c r="G61" s="177"/>
      <c r="H61" s="177"/>
      <c r="I61" s="177"/>
      <c r="J61" s="177"/>
      <c r="K61" s="177"/>
      <c r="L61" s="177"/>
      <c r="M61" s="177"/>
      <c r="N61" s="177"/>
      <c r="O61" s="177"/>
      <c r="P61" s="178"/>
      <c r="Q61" s="178"/>
    </row>
    <row r="62" spans="1:17" ht="13.5">
      <c r="A62" s="178"/>
      <c r="B62" s="178"/>
      <c r="C62" s="177"/>
      <c r="D62" s="177"/>
      <c r="E62" s="177"/>
      <c r="F62" s="177"/>
      <c r="G62" s="177"/>
      <c r="H62" s="177"/>
      <c r="I62" s="177"/>
      <c r="J62" s="177"/>
      <c r="K62" s="177"/>
      <c r="L62" s="177"/>
      <c r="M62" s="177"/>
      <c r="N62" s="177"/>
      <c r="O62" s="177"/>
      <c r="P62" s="178"/>
      <c r="Q62" s="178"/>
    </row>
    <row r="63" spans="1:17" ht="13.5">
      <c r="A63" s="178"/>
      <c r="B63" s="178"/>
      <c r="C63" s="177"/>
      <c r="D63" s="177"/>
      <c r="E63" s="177"/>
      <c r="F63" s="177"/>
      <c r="G63" s="177"/>
      <c r="H63" s="177"/>
      <c r="I63" s="177"/>
      <c r="J63" s="177"/>
      <c r="K63" s="177"/>
      <c r="L63" s="177"/>
      <c r="M63" s="177"/>
      <c r="N63" s="177"/>
      <c r="O63" s="177"/>
      <c r="P63" s="178"/>
      <c r="Q63" s="178"/>
    </row>
    <row r="64" spans="1:17" ht="13.5">
      <c r="A64" s="178"/>
      <c r="B64" s="178"/>
      <c r="C64" s="178"/>
      <c r="D64" s="178"/>
      <c r="E64" s="178"/>
      <c r="F64" s="178"/>
      <c r="G64" s="178"/>
      <c r="H64" s="178"/>
      <c r="I64" s="178"/>
      <c r="J64" s="178"/>
      <c r="K64" s="178"/>
      <c r="L64" s="178"/>
      <c r="M64" s="178"/>
      <c r="N64" s="178"/>
      <c r="O64" s="178"/>
      <c r="P64" s="178"/>
      <c r="Q64" s="178"/>
    </row>
    <row r="65" spans="1:17" ht="13.5">
      <c r="A65" s="178"/>
      <c r="B65" s="178"/>
      <c r="C65" s="178"/>
      <c r="D65" s="178"/>
      <c r="E65" s="178"/>
      <c r="F65" s="178"/>
      <c r="G65" s="178"/>
      <c r="H65" s="178"/>
      <c r="I65" s="178"/>
      <c r="J65" s="178"/>
      <c r="K65" s="178"/>
      <c r="L65" s="178"/>
      <c r="M65" s="178"/>
      <c r="N65" s="178"/>
      <c r="O65" s="178"/>
      <c r="P65" s="178"/>
      <c r="Q65" s="178"/>
    </row>
    <row r="66" spans="1:17" ht="13.5">
      <c r="A66" s="178"/>
      <c r="B66" s="178"/>
      <c r="C66" s="178"/>
      <c r="D66" s="178"/>
      <c r="E66" s="178"/>
      <c r="F66" s="178"/>
      <c r="G66" s="178"/>
      <c r="H66" s="178"/>
      <c r="I66" s="178"/>
      <c r="J66" s="178"/>
      <c r="K66" s="178"/>
      <c r="L66" s="178"/>
      <c r="M66" s="178"/>
      <c r="N66" s="178"/>
      <c r="O66" s="178"/>
      <c r="P66" s="178"/>
      <c r="Q66" s="178"/>
    </row>
    <row r="67" spans="1:17" ht="13.5">
      <c r="A67" s="178"/>
      <c r="B67" s="178"/>
      <c r="C67" s="178"/>
      <c r="D67" s="178"/>
      <c r="E67" s="178"/>
      <c r="F67" s="178"/>
      <c r="G67" s="178"/>
      <c r="H67" s="178"/>
      <c r="I67" s="178"/>
      <c r="J67" s="178"/>
      <c r="K67" s="178"/>
      <c r="L67" s="178"/>
      <c r="M67" s="178"/>
      <c r="N67" s="178"/>
      <c r="O67" s="178"/>
      <c r="P67" s="178"/>
      <c r="Q67" s="178"/>
    </row>
    <row r="68" spans="1:17" ht="13.5">
      <c r="A68" s="178"/>
      <c r="B68" s="178"/>
      <c r="C68" s="178"/>
      <c r="D68" s="178"/>
      <c r="E68" s="178"/>
      <c r="F68" s="178"/>
      <c r="G68" s="178"/>
      <c r="H68" s="178"/>
      <c r="I68" s="178"/>
      <c r="J68" s="178"/>
      <c r="K68" s="178"/>
      <c r="L68" s="178"/>
      <c r="M68" s="178"/>
      <c r="N68" s="178"/>
      <c r="O68" s="178"/>
      <c r="P68" s="178"/>
      <c r="Q68" s="178"/>
    </row>
    <row r="69" spans="1:17" ht="13.5">
      <c r="A69" s="178"/>
      <c r="B69" s="178"/>
      <c r="C69" s="178"/>
      <c r="D69" s="178"/>
      <c r="E69" s="178"/>
      <c r="F69" s="178"/>
      <c r="G69" s="178"/>
      <c r="H69" s="178"/>
      <c r="I69" s="178"/>
      <c r="J69" s="178"/>
      <c r="K69" s="178"/>
      <c r="L69" s="178"/>
      <c r="M69" s="178"/>
      <c r="N69" s="178"/>
      <c r="O69" s="178"/>
      <c r="P69" s="178"/>
      <c r="Q69" s="178"/>
    </row>
    <row r="70" spans="1:17" ht="13.5">
      <c r="A70" s="178"/>
      <c r="B70" s="178"/>
      <c r="C70" s="178"/>
      <c r="D70" s="178"/>
      <c r="E70" s="178"/>
      <c r="F70" s="178"/>
      <c r="G70" s="178"/>
      <c r="H70" s="178"/>
      <c r="I70" s="178"/>
      <c r="J70" s="178"/>
      <c r="K70" s="178"/>
      <c r="L70" s="178"/>
      <c r="M70" s="178"/>
      <c r="N70" s="178"/>
      <c r="O70" s="178"/>
      <c r="P70" s="178"/>
      <c r="Q70" s="178"/>
    </row>
    <row r="71" spans="1:17" ht="13.5">
      <c r="A71" s="178"/>
      <c r="B71" s="178"/>
      <c r="C71" s="178"/>
      <c r="D71" s="178"/>
      <c r="E71" s="178"/>
      <c r="F71" s="178"/>
      <c r="G71" s="178"/>
      <c r="H71" s="178"/>
      <c r="I71" s="178"/>
      <c r="J71" s="178"/>
      <c r="K71" s="178"/>
      <c r="L71" s="178"/>
      <c r="M71" s="178"/>
      <c r="N71" s="178"/>
      <c r="O71" s="178"/>
      <c r="P71" s="178"/>
      <c r="Q71" s="178"/>
    </row>
    <row r="72" spans="1:17" ht="13.5">
      <c r="A72" s="178"/>
      <c r="B72" s="178"/>
      <c r="C72" s="178"/>
      <c r="D72" s="178"/>
      <c r="E72" s="178"/>
      <c r="F72" s="178"/>
      <c r="G72" s="178"/>
      <c r="H72" s="178"/>
      <c r="I72" s="178"/>
      <c r="J72" s="178"/>
      <c r="K72" s="178"/>
      <c r="L72" s="178"/>
      <c r="M72" s="178"/>
      <c r="N72" s="178"/>
      <c r="O72" s="178"/>
      <c r="P72" s="178"/>
      <c r="Q72" s="178"/>
    </row>
    <row r="73" spans="1:17" ht="13.5">
      <c r="A73" s="178"/>
      <c r="B73" s="178"/>
      <c r="C73" s="178"/>
      <c r="D73" s="178"/>
      <c r="E73" s="178"/>
      <c r="F73" s="178"/>
      <c r="G73" s="178"/>
      <c r="H73" s="178"/>
      <c r="I73" s="178"/>
      <c r="J73" s="178"/>
      <c r="K73" s="178"/>
      <c r="L73" s="178"/>
      <c r="M73" s="178"/>
      <c r="N73" s="178"/>
      <c r="O73" s="178"/>
      <c r="P73" s="178"/>
      <c r="Q73" s="178"/>
    </row>
    <row r="74" spans="1:17" ht="13.5">
      <c r="A74" s="178"/>
      <c r="B74" s="178"/>
      <c r="C74" s="178"/>
      <c r="D74" s="178"/>
      <c r="E74" s="178"/>
      <c r="F74" s="178"/>
      <c r="G74" s="178"/>
      <c r="H74" s="178"/>
      <c r="I74" s="178"/>
      <c r="J74" s="178"/>
      <c r="K74" s="178"/>
      <c r="L74" s="178"/>
      <c r="M74" s="178"/>
      <c r="N74" s="178"/>
      <c r="O74" s="178"/>
      <c r="P74" s="178"/>
      <c r="Q74" s="178"/>
    </row>
    <row r="75" spans="1:17" ht="13.5">
      <c r="A75" s="178"/>
      <c r="B75" s="178"/>
      <c r="C75" s="178"/>
      <c r="D75" s="178"/>
      <c r="E75" s="178"/>
      <c r="F75" s="178"/>
      <c r="G75" s="178"/>
      <c r="H75" s="178"/>
      <c r="I75" s="178"/>
      <c r="J75" s="178"/>
      <c r="K75" s="178"/>
      <c r="L75" s="178"/>
      <c r="M75" s="178"/>
      <c r="N75" s="178"/>
      <c r="O75" s="178"/>
      <c r="P75" s="178"/>
      <c r="Q75" s="178"/>
    </row>
    <row r="76" spans="1:17" ht="13.5">
      <c r="A76" s="178"/>
      <c r="B76" s="178"/>
      <c r="C76" s="178"/>
      <c r="D76" s="178"/>
      <c r="E76" s="178"/>
      <c r="F76" s="178"/>
      <c r="G76" s="178"/>
      <c r="H76" s="178"/>
      <c r="I76" s="178"/>
      <c r="J76" s="178"/>
      <c r="K76" s="178"/>
      <c r="L76" s="178"/>
      <c r="M76" s="178"/>
      <c r="N76" s="178"/>
      <c r="O76" s="178"/>
      <c r="P76" s="178"/>
      <c r="Q76" s="178"/>
    </row>
    <row r="77" spans="1:17" ht="13.5">
      <c r="A77" s="178"/>
      <c r="B77" s="178"/>
      <c r="C77" s="178"/>
      <c r="D77" s="178"/>
      <c r="E77" s="178"/>
      <c r="F77" s="178"/>
      <c r="G77" s="178"/>
      <c r="H77" s="178"/>
      <c r="I77" s="178"/>
      <c r="J77" s="178"/>
      <c r="K77" s="178"/>
      <c r="L77" s="178"/>
      <c r="M77" s="178"/>
      <c r="N77" s="178"/>
      <c r="O77" s="178"/>
      <c r="P77" s="178"/>
      <c r="Q77" s="178"/>
    </row>
    <row r="78" spans="1:17" ht="13.5">
      <c r="A78" s="178"/>
      <c r="B78" s="178"/>
      <c r="C78" s="178"/>
      <c r="D78" s="178"/>
      <c r="E78" s="178"/>
      <c r="F78" s="178"/>
      <c r="G78" s="178"/>
      <c r="H78" s="178"/>
      <c r="I78" s="178"/>
      <c r="J78" s="178"/>
      <c r="K78" s="178"/>
      <c r="L78" s="178"/>
      <c r="M78" s="178"/>
      <c r="N78" s="178"/>
      <c r="O78" s="178"/>
      <c r="P78" s="178"/>
      <c r="Q78" s="178"/>
    </row>
  </sheetData>
  <sheetProtection/>
  <mergeCells count="7">
    <mergeCell ref="A19:A21"/>
    <mergeCell ref="A9:A13"/>
    <mergeCell ref="A49:A51"/>
    <mergeCell ref="A34:A36"/>
    <mergeCell ref="A29:A31"/>
    <mergeCell ref="A24:A28"/>
    <mergeCell ref="A14:A16"/>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C4" activePane="bottomRight" state="frozen"/>
      <selection pane="topLeft" activeCell="N13" sqref="N13"/>
      <selection pane="topRight" activeCell="N13" sqref="N13"/>
      <selection pane="bottomLeft" activeCell="N13" sqref="N13"/>
      <selection pane="bottomRight" activeCell="M19" sqref="M19:M23"/>
    </sheetView>
  </sheetViews>
  <sheetFormatPr defaultColWidth="9.00390625" defaultRowHeight="13.5"/>
  <cols>
    <col min="1" max="1" width="13.125" style="168" customWidth="1"/>
    <col min="2" max="2" width="9.00390625" style="168" customWidth="1"/>
    <col min="3" max="16384" width="9.00390625" style="168" customWidth="1"/>
  </cols>
  <sheetData>
    <row r="1" spans="1:18" ht="17.25">
      <c r="A1" s="594"/>
      <c r="B1" s="98" t="s">
        <v>54</v>
      </c>
      <c r="C1" s="98" t="s">
        <v>57</v>
      </c>
      <c r="D1" s="98"/>
      <c r="E1" s="98"/>
      <c r="F1" s="98"/>
      <c r="G1" s="98" t="s">
        <v>212</v>
      </c>
      <c r="H1" s="98"/>
      <c r="I1" s="195"/>
      <c r="J1" s="195"/>
      <c r="K1" s="195"/>
      <c r="L1" s="195"/>
      <c r="M1" s="195"/>
      <c r="N1" s="195"/>
      <c r="O1" s="195"/>
      <c r="P1" s="195"/>
      <c r="Q1" s="195"/>
      <c r="R1" s="195"/>
    </row>
    <row r="2" spans="1:18" ht="14.25" thickBot="1">
      <c r="A2" s="195"/>
      <c r="B2" s="195"/>
      <c r="C2" s="195"/>
      <c r="D2" s="195"/>
      <c r="E2" s="195"/>
      <c r="F2" s="195"/>
      <c r="G2" s="195"/>
      <c r="H2" s="195"/>
      <c r="I2" s="195"/>
      <c r="J2" s="195"/>
      <c r="K2" s="195"/>
      <c r="L2" s="195"/>
      <c r="M2" s="195"/>
      <c r="N2" s="195"/>
      <c r="O2" s="711" t="s">
        <v>0</v>
      </c>
      <c r="P2" s="195"/>
      <c r="Q2" s="195"/>
      <c r="R2" s="195"/>
    </row>
    <row r="3" spans="1:18" ht="18" thickBot="1">
      <c r="A3" s="99"/>
      <c r="B3" s="100" t="s">
        <v>46</v>
      </c>
      <c r="C3" s="101" t="s">
        <v>1</v>
      </c>
      <c r="D3" s="102" t="s">
        <v>2</v>
      </c>
      <c r="E3" s="102" t="s">
        <v>3</v>
      </c>
      <c r="F3" s="102" t="s">
        <v>4</v>
      </c>
      <c r="G3" s="102" t="s">
        <v>5</v>
      </c>
      <c r="H3" s="102" t="s">
        <v>6</v>
      </c>
      <c r="I3" s="102" t="s">
        <v>7</v>
      </c>
      <c r="J3" s="102" t="s">
        <v>8</v>
      </c>
      <c r="K3" s="102" t="s">
        <v>9</v>
      </c>
      <c r="L3" s="102" t="s">
        <v>10</v>
      </c>
      <c r="M3" s="102" t="s">
        <v>11</v>
      </c>
      <c r="N3" s="103" t="s">
        <v>12</v>
      </c>
      <c r="O3" s="104" t="s">
        <v>47</v>
      </c>
      <c r="P3" s="195"/>
      <c r="Q3" s="195"/>
      <c r="R3" s="195"/>
    </row>
    <row r="4" spans="1:18" ht="13.5" customHeight="1" thickTop="1">
      <c r="A4" s="105"/>
      <c r="B4" s="196" t="s">
        <v>49</v>
      </c>
      <c r="C4" s="631">
        <f>IF(C5="","",SUM(C5:C8))</f>
        <v>23</v>
      </c>
      <c r="D4" s="197">
        <f>IF(D5="","",SUM(D5:D8))</f>
        <v>25</v>
      </c>
      <c r="E4" s="197">
        <f aca="true" t="shared" si="0" ref="E4:L4">IF(E5="","",SUM(E5:E8))</f>
        <v>35</v>
      </c>
      <c r="F4" s="197">
        <f t="shared" si="0"/>
        <v>51</v>
      </c>
      <c r="G4" s="197">
        <f t="shared" si="0"/>
        <v>21</v>
      </c>
      <c r="H4" s="197">
        <f t="shared" si="0"/>
        <v>51</v>
      </c>
      <c r="I4" s="197">
        <f t="shared" si="0"/>
        <v>41</v>
      </c>
      <c r="J4" s="197">
        <f t="shared" si="0"/>
        <v>20</v>
      </c>
      <c r="K4" s="197">
        <f t="shared" si="0"/>
        <v>31</v>
      </c>
      <c r="L4" s="197">
        <f t="shared" si="0"/>
        <v>35</v>
      </c>
      <c r="M4" s="197">
        <v>26</v>
      </c>
      <c r="N4" s="197">
        <v>26</v>
      </c>
      <c r="O4" s="181">
        <f aca="true" t="shared" si="1" ref="O4:O10">SUM(C4:N4)</f>
        <v>385</v>
      </c>
      <c r="P4" s="195"/>
      <c r="Q4" s="195"/>
      <c r="R4" s="195"/>
    </row>
    <row r="5" spans="1:18" ht="13.5" customHeight="1">
      <c r="A5" s="106"/>
      <c r="B5" s="198" t="s">
        <v>50</v>
      </c>
      <c r="C5" s="632">
        <v>19</v>
      </c>
      <c r="D5" s="199">
        <v>20</v>
      </c>
      <c r="E5" s="199">
        <v>19</v>
      </c>
      <c r="F5" s="199">
        <v>29</v>
      </c>
      <c r="G5" s="199">
        <v>17</v>
      </c>
      <c r="H5" s="199">
        <v>28</v>
      </c>
      <c r="I5" s="199">
        <v>26</v>
      </c>
      <c r="J5" s="199">
        <v>16</v>
      </c>
      <c r="K5" s="199">
        <v>21</v>
      </c>
      <c r="L5" s="199">
        <v>15</v>
      </c>
      <c r="M5" s="199">
        <v>11</v>
      </c>
      <c r="N5" s="627">
        <v>24</v>
      </c>
      <c r="O5" s="201">
        <f t="shared" si="1"/>
        <v>245</v>
      </c>
      <c r="P5" s="195"/>
      <c r="Q5" s="195"/>
      <c r="R5" s="195"/>
    </row>
    <row r="6" spans="1:18" ht="13.5" customHeight="1">
      <c r="A6" s="107" t="s">
        <v>104</v>
      </c>
      <c r="B6" s="198" t="s">
        <v>51</v>
      </c>
      <c r="C6" s="632">
        <v>2</v>
      </c>
      <c r="D6" s="199">
        <v>5</v>
      </c>
      <c r="E6" s="199">
        <v>12</v>
      </c>
      <c r="F6" s="199">
        <v>19</v>
      </c>
      <c r="G6" s="199">
        <v>0</v>
      </c>
      <c r="H6" s="199">
        <v>16</v>
      </c>
      <c r="I6" s="199">
        <v>10</v>
      </c>
      <c r="J6" s="199">
        <v>4</v>
      </c>
      <c r="K6" s="199">
        <v>7</v>
      </c>
      <c r="L6" s="199">
        <v>18</v>
      </c>
      <c r="M6" s="199">
        <v>12</v>
      </c>
      <c r="N6" s="627">
        <v>0</v>
      </c>
      <c r="O6" s="201">
        <f t="shared" si="1"/>
        <v>105</v>
      </c>
      <c r="P6" s="195"/>
      <c r="Q6" s="195"/>
      <c r="R6" s="195"/>
    </row>
    <row r="7" spans="1:18" ht="13.5" customHeight="1">
      <c r="A7" s="108"/>
      <c r="B7" s="198" t="s">
        <v>79</v>
      </c>
      <c r="C7" s="632">
        <v>0</v>
      </c>
      <c r="D7" s="199">
        <v>0</v>
      </c>
      <c r="E7" s="199">
        <v>1</v>
      </c>
      <c r="F7" s="199">
        <v>0</v>
      </c>
      <c r="G7" s="199">
        <v>0</v>
      </c>
      <c r="H7" s="199">
        <v>0</v>
      </c>
      <c r="I7" s="199">
        <v>0</v>
      </c>
      <c r="J7" s="199">
        <v>0</v>
      </c>
      <c r="K7" s="199">
        <v>0</v>
      </c>
      <c r="L7" s="199">
        <v>0</v>
      </c>
      <c r="M7" s="199">
        <v>0</v>
      </c>
      <c r="N7" s="627">
        <v>0</v>
      </c>
      <c r="O7" s="201">
        <f t="shared" si="1"/>
        <v>1</v>
      </c>
      <c r="P7" s="195"/>
      <c r="Q7" s="195"/>
      <c r="R7" s="195"/>
    </row>
    <row r="8" spans="1:18" ht="13.5" customHeight="1" thickBot="1">
      <c r="A8" s="109"/>
      <c r="B8" s="202" t="s">
        <v>52</v>
      </c>
      <c r="C8" s="633">
        <v>2</v>
      </c>
      <c r="D8" s="203">
        <v>0</v>
      </c>
      <c r="E8" s="203">
        <v>3</v>
      </c>
      <c r="F8" s="203">
        <v>3</v>
      </c>
      <c r="G8" s="203">
        <v>4</v>
      </c>
      <c r="H8" s="203">
        <v>7</v>
      </c>
      <c r="I8" s="203">
        <v>5</v>
      </c>
      <c r="J8" s="203">
        <v>0</v>
      </c>
      <c r="K8" s="203">
        <v>3</v>
      </c>
      <c r="L8" s="203">
        <v>2</v>
      </c>
      <c r="M8" s="203">
        <v>3</v>
      </c>
      <c r="N8" s="203">
        <v>2</v>
      </c>
      <c r="O8" s="187">
        <f t="shared" si="1"/>
        <v>34</v>
      </c>
      <c r="P8" s="195"/>
      <c r="Q8" s="195"/>
      <c r="R8" s="195"/>
    </row>
    <row r="9" spans="1:18" ht="13.5" customHeight="1" thickTop="1">
      <c r="A9" s="763" t="s">
        <v>91</v>
      </c>
      <c r="B9" s="204" t="s">
        <v>49</v>
      </c>
      <c r="C9" s="631">
        <f aca="true" t="shared" si="2" ref="C9:L9">IF(C10="","",SUM(C10:C13))</f>
        <v>20</v>
      </c>
      <c r="D9" s="197">
        <f t="shared" si="2"/>
        <v>17</v>
      </c>
      <c r="E9" s="197">
        <f t="shared" si="2"/>
        <v>13</v>
      </c>
      <c r="F9" s="197">
        <f t="shared" si="2"/>
        <v>7</v>
      </c>
      <c r="G9" s="197">
        <f t="shared" si="2"/>
        <v>20</v>
      </c>
      <c r="H9" s="197">
        <f t="shared" si="2"/>
        <v>20</v>
      </c>
      <c r="I9" s="197">
        <f t="shared" si="2"/>
        <v>16</v>
      </c>
      <c r="J9" s="197">
        <f t="shared" si="2"/>
        <v>6</v>
      </c>
      <c r="K9" s="197">
        <f t="shared" si="2"/>
        <v>10</v>
      </c>
      <c r="L9" s="197">
        <f t="shared" si="2"/>
        <v>10</v>
      </c>
      <c r="M9" s="197">
        <v>3</v>
      </c>
      <c r="N9" s="197">
        <v>13</v>
      </c>
      <c r="O9" s="189">
        <f t="shared" si="1"/>
        <v>155</v>
      </c>
      <c r="P9" s="195"/>
      <c r="Q9" s="195"/>
      <c r="R9" s="195"/>
    </row>
    <row r="10" spans="1:18" ht="13.5" customHeight="1">
      <c r="A10" s="763"/>
      <c r="B10" s="198" t="s">
        <v>50</v>
      </c>
      <c r="C10" s="632">
        <v>6</v>
      </c>
      <c r="D10" s="199">
        <v>14</v>
      </c>
      <c r="E10" s="199">
        <v>11</v>
      </c>
      <c r="F10" s="199">
        <v>7</v>
      </c>
      <c r="G10" s="199">
        <v>12</v>
      </c>
      <c r="H10" s="199">
        <v>11</v>
      </c>
      <c r="I10" s="199">
        <v>10</v>
      </c>
      <c r="J10" s="199">
        <v>4</v>
      </c>
      <c r="K10" s="199">
        <v>6</v>
      </c>
      <c r="L10" s="199">
        <v>8</v>
      </c>
      <c r="M10" s="199">
        <v>2</v>
      </c>
      <c r="N10" s="200">
        <v>12</v>
      </c>
      <c r="O10" s="184">
        <f t="shared" si="1"/>
        <v>103</v>
      </c>
      <c r="P10" s="195"/>
      <c r="Q10" s="195"/>
      <c r="R10" s="195"/>
    </row>
    <row r="11" spans="1:18" ht="13.5" customHeight="1">
      <c r="A11" s="763"/>
      <c r="B11" s="198" t="s">
        <v>51</v>
      </c>
      <c r="C11" s="632">
        <v>14</v>
      </c>
      <c r="D11" s="199">
        <v>2</v>
      </c>
      <c r="E11" s="199">
        <v>2</v>
      </c>
      <c r="F11" s="199">
        <v>0</v>
      </c>
      <c r="G11" s="199">
        <v>8</v>
      </c>
      <c r="H11" s="199">
        <v>5</v>
      </c>
      <c r="I11" s="199">
        <v>6</v>
      </c>
      <c r="J11" s="199">
        <v>0</v>
      </c>
      <c r="K11" s="199">
        <v>0</v>
      </c>
      <c r="L11" s="199">
        <v>0</v>
      </c>
      <c r="M11" s="199">
        <v>1</v>
      </c>
      <c r="N11" s="200">
        <v>0</v>
      </c>
      <c r="O11" s="184">
        <f aca="true" t="shared" si="3" ref="O11:O33">SUM(C11:N11)</f>
        <v>38</v>
      </c>
      <c r="P11" s="195"/>
      <c r="Q11" s="195"/>
      <c r="R11" s="195"/>
    </row>
    <row r="12" spans="1:18" ht="13.5" customHeight="1">
      <c r="A12" s="108"/>
      <c r="B12" s="198" t="s">
        <v>79</v>
      </c>
      <c r="C12" s="632">
        <v>0</v>
      </c>
      <c r="D12" s="199">
        <v>0</v>
      </c>
      <c r="E12" s="199">
        <v>0</v>
      </c>
      <c r="F12" s="199">
        <v>0</v>
      </c>
      <c r="G12" s="199">
        <v>0</v>
      </c>
      <c r="H12" s="199">
        <v>0</v>
      </c>
      <c r="I12" s="199">
        <v>0</v>
      </c>
      <c r="J12" s="199">
        <v>0</v>
      </c>
      <c r="K12" s="199">
        <v>0</v>
      </c>
      <c r="L12" s="199">
        <v>0</v>
      </c>
      <c r="M12" s="199">
        <v>0</v>
      </c>
      <c r="N12" s="200">
        <v>0</v>
      </c>
      <c r="O12" s="184">
        <f t="shared" si="3"/>
        <v>0</v>
      </c>
      <c r="P12" s="195"/>
      <c r="Q12" s="195"/>
      <c r="R12" s="195"/>
    </row>
    <row r="13" spans="1:18" ht="13.5" customHeight="1" thickBot="1">
      <c r="A13" s="109"/>
      <c r="B13" s="202" t="s">
        <v>52</v>
      </c>
      <c r="C13" s="633">
        <v>0</v>
      </c>
      <c r="D13" s="203">
        <v>1</v>
      </c>
      <c r="E13" s="203">
        <v>0</v>
      </c>
      <c r="F13" s="203">
        <v>0</v>
      </c>
      <c r="G13" s="203">
        <v>0</v>
      </c>
      <c r="H13" s="203">
        <v>4</v>
      </c>
      <c r="I13" s="203">
        <v>0</v>
      </c>
      <c r="J13" s="203">
        <v>2</v>
      </c>
      <c r="K13" s="203">
        <v>4</v>
      </c>
      <c r="L13" s="203">
        <v>2</v>
      </c>
      <c r="M13" s="203">
        <v>0</v>
      </c>
      <c r="N13" s="203">
        <v>1</v>
      </c>
      <c r="O13" s="191">
        <f t="shared" si="3"/>
        <v>14</v>
      </c>
      <c r="P13" s="195"/>
      <c r="Q13" s="195"/>
      <c r="R13" s="195"/>
    </row>
    <row r="14" spans="1:18" ht="13.5" customHeight="1" thickTop="1">
      <c r="A14" s="764" t="s">
        <v>133</v>
      </c>
      <c r="B14" s="196" t="s">
        <v>49</v>
      </c>
      <c r="C14" s="631">
        <f aca="true" t="shared" si="4" ref="C14:L14">IF(C15="","",SUM(C15:C18))</f>
        <v>95</v>
      </c>
      <c r="D14" s="197">
        <f t="shared" si="4"/>
        <v>45</v>
      </c>
      <c r="E14" s="197">
        <f t="shared" si="4"/>
        <v>144</v>
      </c>
      <c r="F14" s="197">
        <f t="shared" si="4"/>
        <v>46</v>
      </c>
      <c r="G14" s="197">
        <f t="shared" si="4"/>
        <v>38</v>
      </c>
      <c r="H14" s="197">
        <f t="shared" si="4"/>
        <v>91</v>
      </c>
      <c r="I14" s="197">
        <f t="shared" si="4"/>
        <v>46</v>
      </c>
      <c r="J14" s="197">
        <f t="shared" si="4"/>
        <v>64</v>
      </c>
      <c r="K14" s="197">
        <f t="shared" si="4"/>
        <v>45</v>
      </c>
      <c r="L14" s="197">
        <f t="shared" si="4"/>
        <v>96</v>
      </c>
      <c r="M14" s="197">
        <v>56</v>
      </c>
      <c r="N14" s="197">
        <v>57</v>
      </c>
      <c r="O14" s="192">
        <f t="shared" si="3"/>
        <v>823</v>
      </c>
      <c r="P14" s="195"/>
      <c r="Q14" s="195"/>
      <c r="R14" s="195"/>
    </row>
    <row r="15" spans="1:18" ht="13.5" customHeight="1">
      <c r="A15" s="765"/>
      <c r="B15" s="198" t="s">
        <v>50</v>
      </c>
      <c r="C15" s="632">
        <v>37</v>
      </c>
      <c r="D15" s="199">
        <v>19</v>
      </c>
      <c r="E15" s="199">
        <v>42</v>
      </c>
      <c r="F15" s="199">
        <v>32</v>
      </c>
      <c r="G15" s="199">
        <v>27</v>
      </c>
      <c r="H15" s="199">
        <v>33</v>
      </c>
      <c r="I15" s="199">
        <v>43</v>
      </c>
      <c r="J15" s="199">
        <v>31</v>
      </c>
      <c r="K15" s="199">
        <v>23</v>
      </c>
      <c r="L15" s="199">
        <v>29</v>
      </c>
      <c r="M15" s="199">
        <v>25</v>
      </c>
      <c r="N15" s="200">
        <v>39</v>
      </c>
      <c r="O15" s="184">
        <f t="shared" si="3"/>
        <v>380</v>
      </c>
      <c r="P15" s="195"/>
      <c r="Q15" s="195"/>
      <c r="R15" s="195"/>
    </row>
    <row r="16" spans="1:18" ht="13.5" customHeight="1">
      <c r="A16" s="765"/>
      <c r="B16" s="198" t="s">
        <v>51</v>
      </c>
      <c r="C16" s="632">
        <v>54</v>
      </c>
      <c r="D16" s="199">
        <v>14</v>
      </c>
      <c r="E16" s="199">
        <v>90</v>
      </c>
      <c r="F16" s="199">
        <v>5</v>
      </c>
      <c r="G16" s="199">
        <v>7</v>
      </c>
      <c r="H16" s="199">
        <v>58</v>
      </c>
      <c r="I16" s="199">
        <v>0</v>
      </c>
      <c r="J16" s="199">
        <v>12</v>
      </c>
      <c r="K16" s="199">
        <v>11</v>
      </c>
      <c r="L16" s="199">
        <v>60</v>
      </c>
      <c r="M16" s="199">
        <v>18</v>
      </c>
      <c r="N16" s="200">
        <v>14</v>
      </c>
      <c r="O16" s="184">
        <f t="shared" si="3"/>
        <v>343</v>
      </c>
      <c r="P16" s="195"/>
      <c r="Q16" s="195"/>
      <c r="R16" s="195"/>
    </row>
    <row r="17" spans="1:18" ht="13.5" customHeight="1">
      <c r="A17" s="765"/>
      <c r="B17" s="198" t="s">
        <v>79</v>
      </c>
      <c r="C17" s="632">
        <v>0</v>
      </c>
      <c r="D17" s="199">
        <v>1</v>
      </c>
      <c r="E17" s="199">
        <v>1</v>
      </c>
      <c r="F17" s="199">
        <v>0</v>
      </c>
      <c r="G17" s="199">
        <v>0</v>
      </c>
      <c r="H17" s="199">
        <v>0</v>
      </c>
      <c r="I17" s="199">
        <v>0</v>
      </c>
      <c r="J17" s="199">
        <v>1</v>
      </c>
      <c r="K17" s="199">
        <v>1</v>
      </c>
      <c r="L17" s="199">
        <v>0</v>
      </c>
      <c r="M17" s="199">
        <v>0</v>
      </c>
      <c r="N17" s="200">
        <v>0</v>
      </c>
      <c r="O17" s="184">
        <f t="shared" si="3"/>
        <v>4</v>
      </c>
      <c r="P17" s="195"/>
      <c r="Q17" s="195"/>
      <c r="R17" s="195"/>
    </row>
    <row r="18" spans="1:18" ht="13.5" customHeight="1" thickBot="1">
      <c r="A18" s="766"/>
      <c r="B18" s="202" t="s">
        <v>52</v>
      </c>
      <c r="C18" s="633">
        <v>4</v>
      </c>
      <c r="D18" s="203">
        <v>11</v>
      </c>
      <c r="E18" s="203">
        <v>11</v>
      </c>
      <c r="F18" s="203">
        <v>9</v>
      </c>
      <c r="G18" s="203">
        <v>4</v>
      </c>
      <c r="H18" s="203">
        <v>0</v>
      </c>
      <c r="I18" s="203">
        <v>3</v>
      </c>
      <c r="J18" s="203">
        <v>20</v>
      </c>
      <c r="K18" s="203">
        <v>10</v>
      </c>
      <c r="L18" s="203">
        <v>7</v>
      </c>
      <c r="M18" s="203">
        <v>13</v>
      </c>
      <c r="N18" s="203">
        <v>4</v>
      </c>
      <c r="O18" s="191">
        <f t="shared" si="3"/>
        <v>96</v>
      </c>
      <c r="P18" s="195"/>
      <c r="Q18" s="195"/>
      <c r="R18" s="195"/>
    </row>
    <row r="19" spans="1:18" ht="13.5" customHeight="1" thickTop="1">
      <c r="A19" s="764" t="s">
        <v>134</v>
      </c>
      <c r="B19" s="196" t="s">
        <v>49</v>
      </c>
      <c r="C19" s="631">
        <f aca="true" t="shared" si="5" ref="C19:L19">IF(C20="","",SUM(C20:C23))</f>
        <v>9</v>
      </c>
      <c r="D19" s="197">
        <f t="shared" si="5"/>
        <v>8</v>
      </c>
      <c r="E19" s="197">
        <f t="shared" si="5"/>
        <v>8</v>
      </c>
      <c r="F19" s="197">
        <f t="shared" si="5"/>
        <v>11</v>
      </c>
      <c r="G19" s="197">
        <f t="shared" si="5"/>
        <v>8</v>
      </c>
      <c r="H19" s="197">
        <f t="shared" si="5"/>
        <v>8</v>
      </c>
      <c r="I19" s="197">
        <f t="shared" si="5"/>
        <v>5</v>
      </c>
      <c r="J19" s="197">
        <f t="shared" si="5"/>
        <v>6</v>
      </c>
      <c r="K19" s="197">
        <f t="shared" si="5"/>
        <v>15</v>
      </c>
      <c r="L19" s="197">
        <f t="shared" si="5"/>
        <v>8</v>
      </c>
      <c r="M19" s="197">
        <v>8</v>
      </c>
      <c r="N19" s="197">
        <v>17</v>
      </c>
      <c r="O19" s="192">
        <f t="shared" si="3"/>
        <v>111</v>
      </c>
      <c r="P19" s="195"/>
      <c r="Q19" s="195"/>
      <c r="R19" s="195"/>
    </row>
    <row r="20" spans="1:18" ht="13.5" customHeight="1">
      <c r="A20" s="765"/>
      <c r="B20" s="198" t="s">
        <v>50</v>
      </c>
      <c r="C20" s="632">
        <v>9</v>
      </c>
      <c r="D20" s="199">
        <v>8</v>
      </c>
      <c r="E20" s="199">
        <v>8</v>
      </c>
      <c r="F20" s="199">
        <v>11</v>
      </c>
      <c r="G20" s="199">
        <v>8</v>
      </c>
      <c r="H20" s="199">
        <v>8</v>
      </c>
      <c r="I20" s="199">
        <v>5</v>
      </c>
      <c r="J20" s="199">
        <v>5</v>
      </c>
      <c r="K20" s="199">
        <v>15</v>
      </c>
      <c r="L20" s="199">
        <v>7</v>
      </c>
      <c r="M20" s="199">
        <v>8</v>
      </c>
      <c r="N20" s="712">
        <v>17</v>
      </c>
      <c r="O20" s="184">
        <f t="shared" si="3"/>
        <v>109</v>
      </c>
      <c r="P20" s="195"/>
      <c r="Q20" s="195"/>
      <c r="R20" s="195"/>
    </row>
    <row r="21" spans="1:18" ht="13.5" customHeight="1">
      <c r="A21" s="765"/>
      <c r="B21" s="198" t="s">
        <v>51</v>
      </c>
      <c r="C21" s="632">
        <v>0</v>
      </c>
      <c r="D21" s="199">
        <v>0</v>
      </c>
      <c r="E21" s="199">
        <v>0</v>
      </c>
      <c r="F21" s="199">
        <v>0</v>
      </c>
      <c r="G21" s="199">
        <v>0</v>
      </c>
      <c r="H21" s="199">
        <v>0</v>
      </c>
      <c r="I21" s="199">
        <v>0</v>
      </c>
      <c r="J21" s="199">
        <v>0</v>
      </c>
      <c r="K21" s="199">
        <v>0</v>
      </c>
      <c r="L21" s="199">
        <v>1</v>
      </c>
      <c r="M21" s="199">
        <v>0</v>
      </c>
      <c r="N21" s="712">
        <v>0</v>
      </c>
      <c r="O21" s="184">
        <f t="shared" si="3"/>
        <v>1</v>
      </c>
      <c r="P21" s="195"/>
      <c r="Q21" s="195"/>
      <c r="R21" s="195"/>
    </row>
    <row r="22" spans="1:18" ht="13.5" customHeight="1">
      <c r="A22" s="765"/>
      <c r="B22" s="198" t="s">
        <v>79</v>
      </c>
      <c r="C22" s="632">
        <v>0</v>
      </c>
      <c r="D22" s="199">
        <v>0</v>
      </c>
      <c r="E22" s="199">
        <v>0</v>
      </c>
      <c r="F22" s="199">
        <v>0</v>
      </c>
      <c r="G22" s="199">
        <v>0</v>
      </c>
      <c r="H22" s="199">
        <v>0</v>
      </c>
      <c r="I22" s="199">
        <v>0</v>
      </c>
      <c r="J22" s="199">
        <v>0</v>
      </c>
      <c r="K22" s="199">
        <v>0</v>
      </c>
      <c r="L22" s="199">
        <v>0</v>
      </c>
      <c r="M22" s="199">
        <v>0</v>
      </c>
      <c r="N22" s="712">
        <v>0</v>
      </c>
      <c r="O22" s="184">
        <f t="shared" si="3"/>
        <v>0</v>
      </c>
      <c r="P22" s="195"/>
      <c r="Q22" s="195"/>
      <c r="R22" s="195"/>
    </row>
    <row r="23" spans="1:18" ht="13.5" customHeight="1" thickBot="1">
      <c r="A23" s="766"/>
      <c r="B23" s="202" t="s">
        <v>52</v>
      </c>
      <c r="C23" s="633">
        <v>0</v>
      </c>
      <c r="D23" s="203">
        <v>0</v>
      </c>
      <c r="E23" s="203">
        <v>0</v>
      </c>
      <c r="F23" s="203">
        <v>0</v>
      </c>
      <c r="G23" s="203">
        <v>0</v>
      </c>
      <c r="H23" s="203">
        <v>0</v>
      </c>
      <c r="I23" s="203">
        <v>0</v>
      </c>
      <c r="J23" s="203">
        <v>1</v>
      </c>
      <c r="K23" s="203">
        <v>0</v>
      </c>
      <c r="L23" s="203">
        <v>0</v>
      </c>
      <c r="M23" s="203">
        <v>0</v>
      </c>
      <c r="N23" s="713">
        <v>0</v>
      </c>
      <c r="O23" s="187">
        <f t="shared" si="3"/>
        <v>1</v>
      </c>
      <c r="P23" s="195"/>
      <c r="Q23" s="195"/>
      <c r="R23" s="195"/>
    </row>
    <row r="24" spans="1:18" ht="13.5" customHeight="1" thickTop="1">
      <c r="A24" s="764" t="s">
        <v>135</v>
      </c>
      <c r="B24" s="196" t="s">
        <v>49</v>
      </c>
      <c r="C24" s="631">
        <f aca="true" t="shared" si="6" ref="C24:L24">IF(C25="","",SUM(C25:C28))</f>
        <v>9</v>
      </c>
      <c r="D24" s="197">
        <f t="shared" si="6"/>
        <v>19</v>
      </c>
      <c r="E24" s="197">
        <f t="shared" si="6"/>
        <v>12</v>
      </c>
      <c r="F24" s="197">
        <f t="shared" si="6"/>
        <v>48</v>
      </c>
      <c r="G24" s="197">
        <f t="shared" si="6"/>
        <v>15</v>
      </c>
      <c r="H24" s="197">
        <f t="shared" si="6"/>
        <v>17</v>
      </c>
      <c r="I24" s="197">
        <f t="shared" si="6"/>
        <v>22</v>
      </c>
      <c r="J24" s="197">
        <f t="shared" si="6"/>
        <v>16</v>
      </c>
      <c r="K24" s="197">
        <f t="shared" si="6"/>
        <v>7</v>
      </c>
      <c r="L24" s="197">
        <f t="shared" si="6"/>
        <v>8</v>
      </c>
      <c r="M24" s="197">
        <v>19</v>
      </c>
      <c r="N24" s="197">
        <v>19</v>
      </c>
      <c r="O24" s="192">
        <f t="shared" si="3"/>
        <v>211</v>
      </c>
      <c r="P24" s="195"/>
      <c r="Q24" s="195"/>
      <c r="R24" s="195"/>
    </row>
    <row r="25" spans="1:18" ht="13.5" customHeight="1">
      <c r="A25" s="765"/>
      <c r="B25" s="198" t="s">
        <v>50</v>
      </c>
      <c r="C25" s="632">
        <v>9</v>
      </c>
      <c r="D25" s="199">
        <v>11</v>
      </c>
      <c r="E25" s="199">
        <v>11</v>
      </c>
      <c r="F25" s="199">
        <v>23</v>
      </c>
      <c r="G25" s="199">
        <v>11</v>
      </c>
      <c r="H25" s="199">
        <v>9</v>
      </c>
      <c r="I25" s="199">
        <v>11</v>
      </c>
      <c r="J25" s="199">
        <v>15</v>
      </c>
      <c r="K25" s="199">
        <v>7</v>
      </c>
      <c r="L25" s="199">
        <v>7</v>
      </c>
      <c r="M25" s="199">
        <v>10</v>
      </c>
      <c r="N25" s="200">
        <v>18</v>
      </c>
      <c r="O25" s="184">
        <f t="shared" si="3"/>
        <v>142</v>
      </c>
      <c r="P25" s="195"/>
      <c r="Q25" s="195"/>
      <c r="R25" s="195"/>
    </row>
    <row r="26" spans="1:18" ht="13.5" customHeight="1">
      <c r="A26" s="765"/>
      <c r="B26" s="198" t="s">
        <v>51</v>
      </c>
      <c r="C26" s="171">
        <v>0</v>
      </c>
      <c r="D26" s="199">
        <v>8</v>
      </c>
      <c r="E26" s="199">
        <v>0</v>
      </c>
      <c r="F26" s="199">
        <v>24</v>
      </c>
      <c r="G26" s="199">
        <v>3</v>
      </c>
      <c r="H26" s="199">
        <v>8</v>
      </c>
      <c r="I26" s="199">
        <v>8</v>
      </c>
      <c r="J26" s="199">
        <v>1</v>
      </c>
      <c r="K26" s="199">
        <v>0</v>
      </c>
      <c r="L26" s="199">
        <v>1</v>
      </c>
      <c r="M26" s="199">
        <v>8</v>
      </c>
      <c r="N26" s="200">
        <v>1</v>
      </c>
      <c r="O26" s="184">
        <f t="shared" si="3"/>
        <v>62</v>
      </c>
      <c r="P26" s="195"/>
      <c r="Q26" s="195"/>
      <c r="R26" s="205"/>
    </row>
    <row r="27" spans="1:18" ht="13.5" customHeight="1">
      <c r="A27" s="765"/>
      <c r="B27" s="198" t="s">
        <v>79</v>
      </c>
      <c r="C27" s="171">
        <v>0</v>
      </c>
      <c r="D27" s="199">
        <v>0</v>
      </c>
      <c r="E27" s="199">
        <v>0</v>
      </c>
      <c r="F27" s="199">
        <v>1</v>
      </c>
      <c r="G27" s="199">
        <v>0</v>
      </c>
      <c r="H27" s="199">
        <v>0</v>
      </c>
      <c r="I27" s="199">
        <v>3</v>
      </c>
      <c r="J27" s="199">
        <v>0</v>
      </c>
      <c r="K27" s="199">
        <v>0</v>
      </c>
      <c r="L27" s="199">
        <v>0</v>
      </c>
      <c r="M27" s="199">
        <v>0</v>
      </c>
      <c r="N27" s="200">
        <v>0</v>
      </c>
      <c r="O27" s="184">
        <f t="shared" si="3"/>
        <v>4</v>
      </c>
      <c r="P27" s="195"/>
      <c r="Q27" s="195"/>
      <c r="R27" s="195"/>
    </row>
    <row r="28" spans="1:18" ht="13.5" customHeight="1" thickBot="1">
      <c r="A28" s="766"/>
      <c r="B28" s="202" t="s">
        <v>52</v>
      </c>
      <c r="C28" s="173">
        <v>0</v>
      </c>
      <c r="D28" s="203">
        <v>0</v>
      </c>
      <c r="E28" s="203">
        <v>1</v>
      </c>
      <c r="F28" s="203">
        <v>0</v>
      </c>
      <c r="G28" s="203">
        <v>1</v>
      </c>
      <c r="H28" s="203">
        <v>0</v>
      </c>
      <c r="I28" s="203">
        <v>0</v>
      </c>
      <c r="J28" s="203">
        <v>0</v>
      </c>
      <c r="K28" s="203">
        <v>0</v>
      </c>
      <c r="L28" s="203">
        <v>0</v>
      </c>
      <c r="M28" s="203">
        <v>1</v>
      </c>
      <c r="N28" s="203">
        <v>0</v>
      </c>
      <c r="O28" s="191">
        <f t="shared" si="3"/>
        <v>3</v>
      </c>
      <c r="P28" s="195"/>
      <c r="Q28" s="195"/>
      <c r="R28" s="195"/>
    </row>
    <row r="29" spans="1:18" ht="13.5" customHeight="1" thickTop="1">
      <c r="A29" s="763" t="s">
        <v>47</v>
      </c>
      <c r="B29" s="204" t="s">
        <v>49</v>
      </c>
      <c r="C29" s="165">
        <f>IF(C4="","",C19+C14+C9+C4+C24)</f>
        <v>156</v>
      </c>
      <c r="D29" s="197">
        <f aca="true" t="shared" si="7" ref="D29:N29">IF(D4="","",D19+D14+D9+D4+D24)</f>
        <v>114</v>
      </c>
      <c r="E29" s="197">
        <f t="shared" si="7"/>
        <v>212</v>
      </c>
      <c r="F29" s="197">
        <f t="shared" si="7"/>
        <v>163</v>
      </c>
      <c r="G29" s="197">
        <f t="shared" si="7"/>
        <v>102</v>
      </c>
      <c r="H29" s="197">
        <f>IF(H4="","",H19+H14+H9+H4+H24)</f>
        <v>187</v>
      </c>
      <c r="I29" s="197">
        <f t="shared" si="7"/>
        <v>130</v>
      </c>
      <c r="J29" s="197">
        <f t="shared" si="7"/>
        <v>112</v>
      </c>
      <c r="K29" s="197">
        <f t="shared" si="7"/>
        <v>108</v>
      </c>
      <c r="L29" s="197">
        <f t="shared" si="7"/>
        <v>157</v>
      </c>
      <c r="M29" s="197">
        <f t="shared" si="7"/>
        <v>112</v>
      </c>
      <c r="N29" s="698">
        <f t="shared" si="7"/>
        <v>132</v>
      </c>
      <c r="O29" s="206">
        <f>SUM(C29:N29)</f>
        <v>1685</v>
      </c>
      <c r="P29" s="195"/>
      <c r="Q29" s="195"/>
      <c r="R29" s="195"/>
    </row>
    <row r="30" spans="1:18" ht="13.5" customHeight="1">
      <c r="A30" s="763"/>
      <c r="B30" s="198" t="s">
        <v>50</v>
      </c>
      <c r="C30" s="439">
        <f aca="true" t="shared" si="8" ref="C30:N30">IF(C5="","",C20+C15+C10+C5+C25)</f>
        <v>80</v>
      </c>
      <c r="D30" s="199">
        <f t="shared" si="8"/>
        <v>72</v>
      </c>
      <c r="E30" s="199">
        <f t="shared" si="8"/>
        <v>91</v>
      </c>
      <c r="F30" s="199">
        <f t="shared" si="8"/>
        <v>102</v>
      </c>
      <c r="G30" s="199">
        <f t="shared" si="8"/>
        <v>75</v>
      </c>
      <c r="H30" s="199">
        <f t="shared" si="8"/>
        <v>89</v>
      </c>
      <c r="I30" s="199">
        <f t="shared" si="8"/>
        <v>95</v>
      </c>
      <c r="J30" s="199">
        <f t="shared" si="8"/>
        <v>71</v>
      </c>
      <c r="K30" s="199">
        <f t="shared" si="8"/>
        <v>72</v>
      </c>
      <c r="L30" s="199">
        <f t="shared" si="8"/>
        <v>66</v>
      </c>
      <c r="M30" s="199">
        <f t="shared" si="8"/>
        <v>56</v>
      </c>
      <c r="N30" s="200">
        <f t="shared" si="8"/>
        <v>110</v>
      </c>
      <c r="O30" s="207">
        <f t="shared" si="3"/>
        <v>979</v>
      </c>
      <c r="P30" s="195"/>
      <c r="Q30" s="195"/>
      <c r="R30" s="195"/>
    </row>
    <row r="31" spans="1:18" ht="13.5" customHeight="1">
      <c r="A31" s="763"/>
      <c r="B31" s="198" t="s">
        <v>51</v>
      </c>
      <c r="C31" s="439">
        <f aca="true" t="shared" si="9" ref="C31:N31">IF(C6="","",C21+C16+C11+C6+C26)</f>
        <v>70</v>
      </c>
      <c r="D31" s="199">
        <f t="shared" si="9"/>
        <v>29</v>
      </c>
      <c r="E31" s="199">
        <f t="shared" si="9"/>
        <v>104</v>
      </c>
      <c r="F31" s="199">
        <f t="shared" si="9"/>
        <v>48</v>
      </c>
      <c r="G31" s="199">
        <f t="shared" si="9"/>
        <v>18</v>
      </c>
      <c r="H31" s="199">
        <f t="shared" si="9"/>
        <v>87</v>
      </c>
      <c r="I31" s="199">
        <f t="shared" si="9"/>
        <v>24</v>
      </c>
      <c r="J31" s="199">
        <f t="shared" si="9"/>
        <v>17</v>
      </c>
      <c r="K31" s="199">
        <f t="shared" si="9"/>
        <v>18</v>
      </c>
      <c r="L31" s="199">
        <f t="shared" si="9"/>
        <v>80</v>
      </c>
      <c r="M31" s="199">
        <f t="shared" si="9"/>
        <v>39</v>
      </c>
      <c r="N31" s="200">
        <f t="shared" si="9"/>
        <v>15</v>
      </c>
      <c r="O31" s="207">
        <f t="shared" si="3"/>
        <v>549</v>
      </c>
      <c r="P31" s="195"/>
      <c r="Q31" s="195"/>
      <c r="R31" s="195"/>
    </row>
    <row r="32" spans="1:18" ht="13.5" customHeight="1">
      <c r="A32" s="108"/>
      <c r="B32" s="198" t="s">
        <v>79</v>
      </c>
      <c r="C32" s="439">
        <f aca="true" t="shared" si="10" ref="C32:N32">IF(C7="","",C22+C17+C12+C7+C27)</f>
        <v>0</v>
      </c>
      <c r="D32" s="199">
        <f t="shared" si="10"/>
        <v>1</v>
      </c>
      <c r="E32" s="199">
        <f t="shared" si="10"/>
        <v>2</v>
      </c>
      <c r="F32" s="199">
        <f t="shared" si="10"/>
        <v>1</v>
      </c>
      <c r="G32" s="199">
        <f t="shared" si="10"/>
        <v>0</v>
      </c>
      <c r="H32" s="199">
        <f t="shared" si="10"/>
        <v>0</v>
      </c>
      <c r="I32" s="199">
        <f t="shared" si="10"/>
        <v>3</v>
      </c>
      <c r="J32" s="199">
        <f t="shared" si="10"/>
        <v>1</v>
      </c>
      <c r="K32" s="199">
        <f t="shared" si="10"/>
        <v>1</v>
      </c>
      <c r="L32" s="199">
        <f t="shared" si="10"/>
        <v>0</v>
      </c>
      <c r="M32" s="199">
        <f t="shared" si="10"/>
        <v>0</v>
      </c>
      <c r="N32" s="200">
        <f t="shared" si="10"/>
        <v>0</v>
      </c>
      <c r="O32" s="207">
        <f t="shared" si="3"/>
        <v>9</v>
      </c>
      <c r="P32" s="195"/>
      <c r="Q32" s="195"/>
      <c r="R32" s="195"/>
    </row>
    <row r="33" spans="1:18" ht="13.5" customHeight="1" thickBot="1">
      <c r="A33" s="110"/>
      <c r="B33" s="208" t="s">
        <v>52</v>
      </c>
      <c r="C33" s="440">
        <f aca="true" t="shared" si="11" ref="C33:N33">IF(C8="","",C23+C18+C13+C8+C28)</f>
        <v>6</v>
      </c>
      <c r="D33" s="699">
        <f t="shared" si="11"/>
        <v>12</v>
      </c>
      <c r="E33" s="699">
        <f t="shared" si="11"/>
        <v>15</v>
      </c>
      <c r="F33" s="699">
        <f t="shared" si="11"/>
        <v>12</v>
      </c>
      <c r="G33" s="699">
        <f t="shared" si="11"/>
        <v>9</v>
      </c>
      <c r="H33" s="699">
        <f t="shared" si="11"/>
        <v>11</v>
      </c>
      <c r="I33" s="699">
        <f t="shared" si="11"/>
        <v>8</v>
      </c>
      <c r="J33" s="699">
        <f t="shared" si="11"/>
        <v>23</v>
      </c>
      <c r="K33" s="699">
        <f t="shared" si="11"/>
        <v>17</v>
      </c>
      <c r="L33" s="699">
        <f t="shared" si="11"/>
        <v>11</v>
      </c>
      <c r="M33" s="699">
        <f t="shared" si="11"/>
        <v>17</v>
      </c>
      <c r="N33" s="441">
        <f t="shared" si="11"/>
        <v>7</v>
      </c>
      <c r="O33" s="209">
        <f t="shared" si="3"/>
        <v>148</v>
      </c>
      <c r="P33" s="195"/>
      <c r="Q33" s="195"/>
      <c r="R33" s="195"/>
    </row>
    <row r="34" spans="1:18" ht="13.5" customHeight="1">
      <c r="A34" s="580"/>
      <c r="B34" s="195"/>
      <c r="C34" s="210"/>
      <c r="D34" s="195"/>
      <c r="E34" s="195"/>
      <c r="F34" s="195"/>
      <c r="G34" s="195"/>
      <c r="H34" s="195"/>
      <c r="I34" s="195"/>
      <c r="J34" s="195"/>
      <c r="K34" s="195"/>
      <c r="L34" s="195"/>
      <c r="M34" s="195"/>
      <c r="N34" s="195"/>
      <c r="O34" s="589" t="s">
        <v>161</v>
      </c>
      <c r="P34" s="195"/>
      <c r="Q34" s="195"/>
      <c r="R34" s="195"/>
    </row>
    <row r="35" ht="13.5">
      <c r="B35" s="168" t="s">
        <v>160</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C13" activePane="bottomRight" state="frozen"/>
      <selection pane="topLeft" activeCell="N13" sqref="N13"/>
      <selection pane="topRight" activeCell="N13" sqref="N13"/>
      <selection pane="bottomLeft" activeCell="N13" sqref="N13"/>
      <selection pane="bottomRight" activeCell="N74" sqref="N74"/>
    </sheetView>
  </sheetViews>
  <sheetFormatPr defaultColWidth="9.00390625" defaultRowHeight="13.5"/>
  <cols>
    <col min="1" max="1" width="13.125" style="168" customWidth="1"/>
    <col min="2" max="16384" width="9.00390625" style="168" customWidth="1"/>
  </cols>
  <sheetData>
    <row r="1" spans="1:15" ht="17.25">
      <c r="A1" s="593"/>
      <c r="B1" s="111" t="s">
        <v>55</v>
      </c>
      <c r="C1" s="56" t="s">
        <v>57</v>
      </c>
      <c r="D1" s="56"/>
      <c r="E1" s="56"/>
      <c r="F1" s="56"/>
      <c r="G1" s="56" t="s">
        <v>212</v>
      </c>
      <c r="H1" s="56"/>
      <c r="I1" s="177"/>
      <c r="J1" s="177"/>
      <c r="K1" s="177"/>
      <c r="L1" s="177"/>
      <c r="M1" s="177"/>
      <c r="N1" s="177"/>
      <c r="O1" s="177"/>
    </row>
    <row r="2" spans="1:15" ht="14.25" thickBot="1">
      <c r="A2" s="211"/>
      <c r="B2" s="211"/>
      <c r="C2" s="177"/>
      <c r="D2" s="177"/>
      <c r="E2" s="177"/>
      <c r="F2" s="177"/>
      <c r="G2" s="177"/>
      <c r="H2" s="177"/>
      <c r="I2" s="177"/>
      <c r="J2" s="177"/>
      <c r="K2" s="177"/>
      <c r="L2" s="177"/>
      <c r="M2" s="177"/>
      <c r="N2" s="177"/>
      <c r="O2" s="710" t="s">
        <v>0</v>
      </c>
    </row>
    <row r="3" spans="1:15" ht="18" thickBot="1">
      <c r="A3" s="112" t="s">
        <v>45</v>
      </c>
      <c r="B3" s="166" t="s">
        <v>46</v>
      </c>
      <c r="C3" s="113" t="s">
        <v>1</v>
      </c>
      <c r="D3" s="114" t="s">
        <v>2</v>
      </c>
      <c r="E3" s="114" t="s">
        <v>3</v>
      </c>
      <c r="F3" s="114" t="s">
        <v>4</v>
      </c>
      <c r="G3" s="114" t="s">
        <v>5</v>
      </c>
      <c r="H3" s="114" t="s">
        <v>6</v>
      </c>
      <c r="I3" s="114" t="s">
        <v>7</v>
      </c>
      <c r="J3" s="114" t="s">
        <v>8</v>
      </c>
      <c r="K3" s="114" t="s">
        <v>9</v>
      </c>
      <c r="L3" s="114" t="s">
        <v>10</v>
      </c>
      <c r="M3" s="114" t="s">
        <v>11</v>
      </c>
      <c r="N3" s="115" t="s">
        <v>12</v>
      </c>
      <c r="O3" s="141" t="s">
        <v>47</v>
      </c>
    </row>
    <row r="4" spans="1:15" ht="13.5" customHeight="1" thickTop="1">
      <c r="A4" s="116"/>
      <c r="B4" s="212" t="s">
        <v>49</v>
      </c>
      <c r="C4" s="634">
        <f>IF(C5="","",SUM(C5:C8))</f>
        <v>240</v>
      </c>
      <c r="D4" s="495">
        <f>IF(D5="","",SUM(D5:D8))</f>
        <v>95</v>
      </c>
      <c r="E4" s="495">
        <f aca="true" t="shared" si="0" ref="E4:L4">IF(E5="","",SUM(E5:E8))</f>
        <v>90</v>
      </c>
      <c r="F4" s="495">
        <f t="shared" si="0"/>
        <v>110</v>
      </c>
      <c r="G4" s="495">
        <f t="shared" si="0"/>
        <v>115</v>
      </c>
      <c r="H4" s="495">
        <f t="shared" si="0"/>
        <v>98</v>
      </c>
      <c r="I4" s="495">
        <f t="shared" si="0"/>
        <v>74</v>
      </c>
      <c r="J4" s="495">
        <f t="shared" si="0"/>
        <v>92</v>
      </c>
      <c r="K4" s="495">
        <f t="shared" si="0"/>
        <v>69</v>
      </c>
      <c r="L4" s="495">
        <f t="shared" si="0"/>
        <v>89</v>
      </c>
      <c r="M4" s="495">
        <v>78</v>
      </c>
      <c r="N4" s="495">
        <v>76</v>
      </c>
      <c r="O4" s="516">
        <f>SUM(C4:N4)</f>
        <v>1226</v>
      </c>
    </row>
    <row r="5" spans="1:15" ht="13.5" customHeight="1">
      <c r="A5" s="117"/>
      <c r="B5" s="213" t="s">
        <v>50</v>
      </c>
      <c r="C5" s="629">
        <v>38</v>
      </c>
      <c r="D5" s="497">
        <v>28</v>
      </c>
      <c r="E5" s="497">
        <v>52</v>
      </c>
      <c r="F5" s="492">
        <v>29</v>
      </c>
      <c r="G5" s="497">
        <v>30</v>
      </c>
      <c r="H5" s="497">
        <v>40</v>
      </c>
      <c r="I5" s="497">
        <v>33</v>
      </c>
      <c r="J5" s="497">
        <v>27</v>
      </c>
      <c r="K5" s="497">
        <v>26</v>
      </c>
      <c r="L5" s="497">
        <v>17</v>
      </c>
      <c r="M5" s="497">
        <v>24</v>
      </c>
      <c r="N5" s="512">
        <v>36</v>
      </c>
      <c r="O5" s="517">
        <f aca="true" t="shared" si="1" ref="O5:O68">SUM(C5:N5)</f>
        <v>380</v>
      </c>
    </row>
    <row r="6" spans="1:15" ht="13.5" customHeight="1">
      <c r="A6" s="84" t="s">
        <v>121</v>
      </c>
      <c r="B6" s="213" t="s">
        <v>51</v>
      </c>
      <c r="C6" s="629">
        <v>70</v>
      </c>
      <c r="D6" s="497">
        <v>55</v>
      </c>
      <c r="E6" s="497">
        <v>10</v>
      </c>
      <c r="F6" s="492">
        <v>51</v>
      </c>
      <c r="G6" s="497">
        <v>59</v>
      </c>
      <c r="H6" s="497">
        <v>25</v>
      </c>
      <c r="I6" s="497">
        <v>25</v>
      </c>
      <c r="J6" s="497">
        <v>42</v>
      </c>
      <c r="K6" s="497">
        <v>26</v>
      </c>
      <c r="L6" s="497">
        <v>48</v>
      </c>
      <c r="M6" s="497">
        <v>41</v>
      </c>
      <c r="N6" s="512">
        <v>6</v>
      </c>
      <c r="O6" s="517">
        <f t="shared" si="1"/>
        <v>458</v>
      </c>
    </row>
    <row r="7" spans="1:15" ht="13.5" customHeight="1">
      <c r="A7" s="118"/>
      <c r="B7" s="213" t="s">
        <v>79</v>
      </c>
      <c r="C7" s="629">
        <v>0</v>
      </c>
      <c r="D7" s="497">
        <v>0</v>
      </c>
      <c r="E7" s="497">
        <v>0</v>
      </c>
      <c r="F7" s="492">
        <v>0</v>
      </c>
      <c r="G7" s="497">
        <v>0</v>
      </c>
      <c r="H7" s="497">
        <v>18</v>
      </c>
      <c r="I7" s="497">
        <v>0</v>
      </c>
      <c r="J7" s="497">
        <v>0</v>
      </c>
      <c r="K7" s="497">
        <v>0</v>
      </c>
      <c r="L7" s="497">
        <v>0</v>
      </c>
      <c r="M7" s="497">
        <v>0</v>
      </c>
      <c r="N7" s="512">
        <v>0</v>
      </c>
      <c r="O7" s="517">
        <f t="shared" si="1"/>
        <v>18</v>
      </c>
    </row>
    <row r="8" spans="1:15" ht="13.5" customHeight="1" thickBot="1">
      <c r="A8" s="119"/>
      <c r="B8" s="214" t="s">
        <v>52</v>
      </c>
      <c r="C8" s="635">
        <v>132</v>
      </c>
      <c r="D8" s="500">
        <v>12</v>
      </c>
      <c r="E8" s="500">
        <v>28</v>
      </c>
      <c r="F8" s="493">
        <v>30</v>
      </c>
      <c r="G8" s="500">
        <v>26</v>
      </c>
      <c r="H8" s="500">
        <v>15</v>
      </c>
      <c r="I8" s="500">
        <v>16</v>
      </c>
      <c r="J8" s="500">
        <v>23</v>
      </c>
      <c r="K8" s="500">
        <v>17</v>
      </c>
      <c r="L8" s="500">
        <v>24</v>
      </c>
      <c r="M8" s="500">
        <v>13</v>
      </c>
      <c r="N8" s="513">
        <v>34</v>
      </c>
      <c r="O8" s="519">
        <f t="shared" si="1"/>
        <v>370</v>
      </c>
    </row>
    <row r="9" spans="1:15" ht="13.5" customHeight="1" thickTop="1">
      <c r="A9" s="769" t="s">
        <v>149</v>
      </c>
      <c r="B9" s="217" t="s">
        <v>49</v>
      </c>
      <c r="C9" s="636">
        <f>IF(C10="","",SUM(C10:C13))</f>
        <v>29</v>
      </c>
      <c r="D9" s="495">
        <f>IF(D10="","",SUM(D10:D13))</f>
        <v>28</v>
      </c>
      <c r="E9" s="495">
        <f aca="true" t="shared" si="2" ref="E9:L9">IF(E10="","",SUM(E10:E13))</f>
        <v>19</v>
      </c>
      <c r="F9" s="495">
        <f t="shared" si="2"/>
        <v>35</v>
      </c>
      <c r="G9" s="495">
        <f t="shared" si="2"/>
        <v>21</v>
      </c>
      <c r="H9" s="495">
        <f t="shared" si="2"/>
        <v>28</v>
      </c>
      <c r="I9" s="495">
        <f t="shared" si="2"/>
        <v>20</v>
      </c>
      <c r="J9" s="495">
        <f t="shared" si="2"/>
        <v>23</v>
      </c>
      <c r="K9" s="495">
        <f t="shared" si="2"/>
        <v>23</v>
      </c>
      <c r="L9" s="495">
        <f t="shared" si="2"/>
        <v>21</v>
      </c>
      <c r="M9" s="495">
        <v>20</v>
      </c>
      <c r="N9" s="495">
        <v>18</v>
      </c>
      <c r="O9" s="520">
        <f t="shared" si="1"/>
        <v>285</v>
      </c>
    </row>
    <row r="10" spans="1:15" ht="13.5" customHeight="1">
      <c r="A10" s="770"/>
      <c r="B10" s="213" t="s">
        <v>50</v>
      </c>
      <c r="C10" s="629">
        <v>17</v>
      </c>
      <c r="D10" s="497">
        <v>21</v>
      </c>
      <c r="E10" s="497">
        <v>19</v>
      </c>
      <c r="F10" s="492">
        <v>17</v>
      </c>
      <c r="G10" s="497">
        <v>15</v>
      </c>
      <c r="H10" s="497">
        <v>18</v>
      </c>
      <c r="I10" s="497">
        <v>19</v>
      </c>
      <c r="J10" s="497">
        <v>18</v>
      </c>
      <c r="K10" s="497">
        <v>10</v>
      </c>
      <c r="L10" s="497">
        <v>11</v>
      </c>
      <c r="M10" s="497">
        <v>14</v>
      </c>
      <c r="N10" s="512">
        <v>7</v>
      </c>
      <c r="O10" s="517">
        <f t="shared" si="1"/>
        <v>186</v>
      </c>
    </row>
    <row r="11" spans="1:15" ht="13.5" customHeight="1">
      <c r="A11" s="770"/>
      <c r="B11" s="213" t="s">
        <v>51</v>
      </c>
      <c r="C11" s="629">
        <v>6</v>
      </c>
      <c r="D11" s="497">
        <v>4</v>
      </c>
      <c r="E11" s="497">
        <v>0</v>
      </c>
      <c r="F11" s="492">
        <v>18</v>
      </c>
      <c r="G11" s="497">
        <v>6</v>
      </c>
      <c r="H11" s="497">
        <v>0</v>
      </c>
      <c r="I11" s="497">
        <v>0</v>
      </c>
      <c r="J11" s="497">
        <v>0</v>
      </c>
      <c r="K11" s="497">
        <v>10</v>
      </c>
      <c r="L11" s="497">
        <v>10</v>
      </c>
      <c r="M11" s="497">
        <v>0</v>
      </c>
      <c r="N11" s="512">
        <v>8</v>
      </c>
      <c r="O11" s="517">
        <f t="shared" si="1"/>
        <v>62</v>
      </c>
    </row>
    <row r="12" spans="1:15" ht="13.5" customHeight="1">
      <c r="A12" s="770"/>
      <c r="B12" s="213" t="s">
        <v>79</v>
      </c>
      <c r="C12" s="629">
        <v>0</v>
      </c>
      <c r="D12" s="497">
        <v>0</v>
      </c>
      <c r="E12" s="497">
        <v>0</v>
      </c>
      <c r="F12" s="492">
        <v>0</v>
      </c>
      <c r="G12" s="497">
        <v>0</v>
      </c>
      <c r="H12" s="497">
        <v>0</v>
      </c>
      <c r="I12" s="497">
        <v>0</v>
      </c>
      <c r="J12" s="497">
        <v>0</v>
      </c>
      <c r="K12" s="497">
        <v>0</v>
      </c>
      <c r="L12" s="497">
        <v>0</v>
      </c>
      <c r="M12" s="497">
        <v>0</v>
      </c>
      <c r="N12" s="512">
        <v>0</v>
      </c>
      <c r="O12" s="517">
        <f t="shared" si="1"/>
        <v>0</v>
      </c>
    </row>
    <row r="13" spans="1:15" ht="13.5" customHeight="1" thickBot="1">
      <c r="A13" s="771"/>
      <c r="B13" s="477" t="s">
        <v>52</v>
      </c>
      <c r="C13" s="637">
        <v>6</v>
      </c>
      <c r="D13" s="500">
        <v>3</v>
      </c>
      <c r="E13" s="500">
        <v>0</v>
      </c>
      <c r="F13" s="493">
        <v>0</v>
      </c>
      <c r="G13" s="500">
        <v>0</v>
      </c>
      <c r="H13" s="500">
        <v>10</v>
      </c>
      <c r="I13" s="500">
        <v>1</v>
      </c>
      <c r="J13" s="500">
        <v>5</v>
      </c>
      <c r="K13" s="500">
        <v>3</v>
      </c>
      <c r="L13" s="500">
        <v>0</v>
      </c>
      <c r="M13" s="500">
        <v>6</v>
      </c>
      <c r="N13" s="513">
        <v>3</v>
      </c>
      <c r="O13" s="518">
        <f t="shared" si="1"/>
        <v>37</v>
      </c>
    </row>
    <row r="14" spans="1:15" ht="13.5" customHeight="1" thickTop="1">
      <c r="A14" s="768" t="s">
        <v>202</v>
      </c>
      <c r="B14" s="478" t="s">
        <v>49</v>
      </c>
      <c r="C14" s="638">
        <f>IF(C15="","",SUM(C15:C18))</f>
        <v>39</v>
      </c>
      <c r="D14" s="495">
        <f>IF(D15="","",SUM(D15:D18))</f>
        <v>22</v>
      </c>
      <c r="E14" s="495">
        <f aca="true" t="shared" si="3" ref="E14:L14">IF(E15="","",SUM(E15:E18))</f>
        <v>47</v>
      </c>
      <c r="F14" s="495">
        <f t="shared" si="3"/>
        <v>23</v>
      </c>
      <c r="G14" s="495">
        <f t="shared" si="3"/>
        <v>19</v>
      </c>
      <c r="H14" s="495">
        <f t="shared" si="3"/>
        <v>20</v>
      </c>
      <c r="I14" s="495">
        <f t="shared" si="3"/>
        <v>47</v>
      </c>
      <c r="J14" s="495">
        <f t="shared" si="3"/>
        <v>18</v>
      </c>
      <c r="K14" s="495">
        <f t="shared" si="3"/>
        <v>37</v>
      </c>
      <c r="L14" s="495">
        <f t="shared" si="3"/>
        <v>14</v>
      </c>
      <c r="M14" s="495">
        <v>16</v>
      </c>
      <c r="N14" s="495">
        <v>33</v>
      </c>
      <c r="O14" s="516">
        <f t="shared" si="1"/>
        <v>335</v>
      </c>
    </row>
    <row r="15" spans="1:15" ht="13.5" customHeight="1">
      <c r="A15" s="767"/>
      <c r="B15" s="479" t="s">
        <v>50</v>
      </c>
      <c r="C15" s="639">
        <v>13</v>
      </c>
      <c r="D15" s="497">
        <v>9</v>
      </c>
      <c r="E15" s="497">
        <v>23</v>
      </c>
      <c r="F15" s="492">
        <v>13</v>
      </c>
      <c r="G15" s="497">
        <v>13</v>
      </c>
      <c r="H15" s="497">
        <v>13</v>
      </c>
      <c r="I15" s="497">
        <v>11</v>
      </c>
      <c r="J15" s="497">
        <v>9</v>
      </c>
      <c r="K15" s="497">
        <v>12</v>
      </c>
      <c r="L15" s="497">
        <v>8</v>
      </c>
      <c r="M15" s="497">
        <v>7</v>
      </c>
      <c r="N15" s="512">
        <v>11</v>
      </c>
      <c r="O15" s="517">
        <f t="shared" si="1"/>
        <v>142</v>
      </c>
    </row>
    <row r="16" spans="1:15" ht="13.5" customHeight="1">
      <c r="A16" s="767"/>
      <c r="B16" s="213" t="s">
        <v>51</v>
      </c>
      <c r="C16" s="629">
        <v>12</v>
      </c>
      <c r="D16" s="497">
        <v>9</v>
      </c>
      <c r="E16" s="497">
        <v>0</v>
      </c>
      <c r="F16" s="492">
        <v>0</v>
      </c>
      <c r="G16" s="497">
        <v>1</v>
      </c>
      <c r="H16" s="497">
        <v>4</v>
      </c>
      <c r="I16" s="497">
        <v>18</v>
      </c>
      <c r="J16" s="497">
        <v>0</v>
      </c>
      <c r="K16" s="497">
        <v>16</v>
      </c>
      <c r="L16" s="497">
        <v>0</v>
      </c>
      <c r="M16" s="497">
        <v>0</v>
      </c>
      <c r="N16" s="512">
        <v>12</v>
      </c>
      <c r="O16" s="517">
        <f t="shared" si="1"/>
        <v>72</v>
      </c>
    </row>
    <row r="17" spans="1:15" ht="13.5" customHeight="1">
      <c r="A17" s="118"/>
      <c r="B17" s="213" t="s">
        <v>79</v>
      </c>
      <c r="C17" s="629">
        <v>0</v>
      </c>
      <c r="D17" s="497">
        <v>0</v>
      </c>
      <c r="E17" s="497">
        <v>0</v>
      </c>
      <c r="F17" s="492">
        <v>0</v>
      </c>
      <c r="G17" s="497">
        <v>2</v>
      </c>
      <c r="H17" s="497">
        <v>0</v>
      </c>
      <c r="I17" s="497">
        <v>0</v>
      </c>
      <c r="J17" s="497">
        <v>0</v>
      </c>
      <c r="K17" s="497">
        <v>0</v>
      </c>
      <c r="L17" s="497">
        <v>1</v>
      </c>
      <c r="M17" s="497">
        <v>0</v>
      </c>
      <c r="N17" s="512">
        <v>0</v>
      </c>
      <c r="O17" s="517">
        <f t="shared" si="1"/>
        <v>3</v>
      </c>
    </row>
    <row r="18" spans="1:15" ht="13.5" customHeight="1" thickBot="1">
      <c r="A18" s="119"/>
      <c r="B18" s="214" t="s">
        <v>52</v>
      </c>
      <c r="C18" s="630">
        <v>14</v>
      </c>
      <c r="D18" s="500">
        <v>4</v>
      </c>
      <c r="E18" s="500">
        <v>24</v>
      </c>
      <c r="F18" s="493">
        <v>10</v>
      </c>
      <c r="G18" s="500">
        <v>3</v>
      </c>
      <c r="H18" s="500">
        <v>3</v>
      </c>
      <c r="I18" s="500">
        <v>18</v>
      </c>
      <c r="J18" s="500">
        <v>9</v>
      </c>
      <c r="K18" s="500">
        <v>9</v>
      </c>
      <c r="L18" s="500">
        <v>5</v>
      </c>
      <c r="M18" s="500">
        <v>9</v>
      </c>
      <c r="N18" s="513">
        <v>10</v>
      </c>
      <c r="O18" s="518">
        <f t="shared" si="1"/>
        <v>118</v>
      </c>
    </row>
    <row r="19" spans="1:15" ht="13.5" customHeight="1" thickTop="1">
      <c r="A19" s="767" t="s">
        <v>150</v>
      </c>
      <c r="B19" s="217" t="s">
        <v>49</v>
      </c>
      <c r="C19" s="634">
        <f>IF(C20="","",SUM(C20:C23))</f>
        <v>46</v>
      </c>
      <c r="D19" s="505">
        <f>IF(D20="","",SUM(D20:D23))</f>
        <v>20</v>
      </c>
      <c r="E19" s="495">
        <f aca="true" t="shared" si="4" ref="E19:K19">IF(E20="","",SUM(E20:E23))</f>
        <v>79</v>
      </c>
      <c r="F19" s="495">
        <f t="shared" si="4"/>
        <v>125</v>
      </c>
      <c r="G19" s="495">
        <f t="shared" si="4"/>
        <v>41</v>
      </c>
      <c r="H19" s="495">
        <f t="shared" si="4"/>
        <v>40</v>
      </c>
      <c r="I19" s="495">
        <f t="shared" si="4"/>
        <v>30</v>
      </c>
      <c r="J19" s="495">
        <f t="shared" si="4"/>
        <v>52</v>
      </c>
      <c r="K19" s="495">
        <f t="shared" si="4"/>
        <v>38</v>
      </c>
      <c r="L19" s="495">
        <f>IF(L20="","",SUM(L20:L23))</f>
        <v>42</v>
      </c>
      <c r="M19" s="495">
        <v>65</v>
      </c>
      <c r="N19" s="495">
        <v>55</v>
      </c>
      <c r="O19" s="516">
        <f t="shared" si="1"/>
        <v>633</v>
      </c>
    </row>
    <row r="20" spans="1:15" ht="13.5" customHeight="1">
      <c r="A20" s="767"/>
      <c r="B20" s="213" t="s">
        <v>50</v>
      </c>
      <c r="C20" s="629">
        <v>28</v>
      </c>
      <c r="D20" s="497">
        <v>17</v>
      </c>
      <c r="E20" s="497">
        <v>43</v>
      </c>
      <c r="F20" s="497">
        <v>32</v>
      </c>
      <c r="G20" s="573">
        <v>25</v>
      </c>
      <c r="H20" s="497">
        <v>29</v>
      </c>
      <c r="I20" s="497">
        <v>18</v>
      </c>
      <c r="J20" s="497">
        <v>29</v>
      </c>
      <c r="K20" s="497">
        <v>17</v>
      </c>
      <c r="L20" s="497">
        <v>23</v>
      </c>
      <c r="M20" s="497">
        <v>20</v>
      </c>
      <c r="N20" s="512">
        <v>26</v>
      </c>
      <c r="O20" s="517">
        <f t="shared" si="1"/>
        <v>307</v>
      </c>
    </row>
    <row r="21" spans="1:15" ht="13.5" customHeight="1">
      <c r="A21" s="767"/>
      <c r="B21" s="213" t="s">
        <v>51</v>
      </c>
      <c r="C21" s="629">
        <v>8</v>
      </c>
      <c r="D21" s="497">
        <v>0</v>
      </c>
      <c r="E21" s="497">
        <v>0</v>
      </c>
      <c r="F21" s="497">
        <v>42</v>
      </c>
      <c r="G21" s="573">
        <v>0</v>
      </c>
      <c r="H21" s="497">
        <v>0</v>
      </c>
      <c r="I21" s="497">
        <v>0</v>
      </c>
      <c r="J21" s="497">
        <v>8</v>
      </c>
      <c r="K21" s="497">
        <v>10</v>
      </c>
      <c r="L21" s="497">
        <v>2</v>
      </c>
      <c r="M21" s="497">
        <v>35</v>
      </c>
      <c r="N21" s="512">
        <v>20</v>
      </c>
      <c r="O21" s="517">
        <f t="shared" si="1"/>
        <v>125</v>
      </c>
    </row>
    <row r="22" spans="1:15" ht="13.5" customHeight="1">
      <c r="A22" s="118"/>
      <c r="B22" s="213" t="s">
        <v>79</v>
      </c>
      <c r="C22" s="629">
        <v>0</v>
      </c>
      <c r="D22" s="497">
        <v>0</v>
      </c>
      <c r="E22" s="497">
        <v>1</v>
      </c>
      <c r="F22" s="497">
        <v>1</v>
      </c>
      <c r="G22" s="573">
        <v>0</v>
      </c>
      <c r="H22" s="497">
        <v>0</v>
      </c>
      <c r="I22" s="497">
        <v>0</v>
      </c>
      <c r="J22" s="497">
        <v>0</v>
      </c>
      <c r="K22" s="497">
        <v>0</v>
      </c>
      <c r="L22" s="497">
        <v>0</v>
      </c>
      <c r="M22" s="497">
        <v>0</v>
      </c>
      <c r="N22" s="512">
        <v>0</v>
      </c>
      <c r="O22" s="517">
        <f t="shared" si="1"/>
        <v>2</v>
      </c>
    </row>
    <row r="23" spans="1:15" ht="13.5" customHeight="1" thickBot="1">
      <c r="A23" s="118"/>
      <c r="B23" s="219" t="s">
        <v>52</v>
      </c>
      <c r="C23" s="635">
        <v>10</v>
      </c>
      <c r="D23" s="500">
        <v>3</v>
      </c>
      <c r="E23" s="500">
        <v>35</v>
      </c>
      <c r="F23" s="500">
        <v>50</v>
      </c>
      <c r="G23" s="740">
        <v>16</v>
      </c>
      <c r="H23" s="500">
        <v>11</v>
      </c>
      <c r="I23" s="500">
        <v>12</v>
      </c>
      <c r="J23" s="500">
        <v>15</v>
      </c>
      <c r="K23" s="500">
        <v>11</v>
      </c>
      <c r="L23" s="500">
        <v>17</v>
      </c>
      <c r="M23" s="500">
        <v>10</v>
      </c>
      <c r="N23" s="513">
        <v>9</v>
      </c>
      <c r="O23" s="518">
        <f t="shared" si="1"/>
        <v>199</v>
      </c>
    </row>
    <row r="24" spans="1:15" ht="13.5" customHeight="1" thickTop="1">
      <c r="A24" s="768" t="s">
        <v>151</v>
      </c>
      <c r="B24" s="212" t="s">
        <v>49</v>
      </c>
      <c r="C24" s="636">
        <f>IF(C25="","",SUM(C25:C28))</f>
        <v>40</v>
      </c>
      <c r="D24" s="495">
        <f>IF(D25="","",SUM(D25:D28))</f>
        <v>38</v>
      </c>
      <c r="E24" s="495">
        <f aca="true" t="shared" si="5" ref="E24:L24">IF(E25="","",SUM(E25:E28))</f>
        <v>67</v>
      </c>
      <c r="F24" s="495">
        <f t="shared" si="5"/>
        <v>25</v>
      </c>
      <c r="G24" s="505">
        <f t="shared" si="5"/>
        <v>26</v>
      </c>
      <c r="H24" s="495">
        <f t="shared" si="5"/>
        <v>15</v>
      </c>
      <c r="I24" s="495">
        <f t="shared" si="5"/>
        <v>33</v>
      </c>
      <c r="J24" s="495">
        <f t="shared" si="5"/>
        <v>22</v>
      </c>
      <c r="K24" s="495">
        <f t="shared" si="5"/>
        <v>37</v>
      </c>
      <c r="L24" s="495">
        <f t="shared" si="5"/>
        <v>39</v>
      </c>
      <c r="M24" s="495">
        <v>26</v>
      </c>
      <c r="N24" s="495">
        <v>31</v>
      </c>
      <c r="O24" s="516">
        <f t="shared" si="1"/>
        <v>399</v>
      </c>
    </row>
    <row r="25" spans="1:15" ht="13.5" customHeight="1">
      <c r="A25" s="767"/>
      <c r="B25" s="213" t="s">
        <v>50</v>
      </c>
      <c r="C25" s="629">
        <v>23</v>
      </c>
      <c r="D25" s="497">
        <v>22</v>
      </c>
      <c r="E25" s="497">
        <v>24</v>
      </c>
      <c r="F25" s="497">
        <v>20</v>
      </c>
      <c r="G25" s="497">
        <v>17</v>
      </c>
      <c r="H25" s="497">
        <v>13</v>
      </c>
      <c r="I25" s="497">
        <v>22</v>
      </c>
      <c r="J25" s="497">
        <v>14</v>
      </c>
      <c r="K25" s="497">
        <v>16</v>
      </c>
      <c r="L25" s="497">
        <v>28</v>
      </c>
      <c r="M25" s="497">
        <v>16</v>
      </c>
      <c r="N25" s="512">
        <v>19</v>
      </c>
      <c r="O25" s="517">
        <f t="shared" si="1"/>
        <v>234</v>
      </c>
    </row>
    <row r="26" spans="1:15" ht="13.5" customHeight="1">
      <c r="A26" s="767"/>
      <c r="B26" s="213" t="s">
        <v>51</v>
      </c>
      <c r="C26" s="629">
        <v>4</v>
      </c>
      <c r="D26" s="497">
        <v>0</v>
      </c>
      <c r="E26" s="497">
        <v>28</v>
      </c>
      <c r="F26" s="497">
        <v>0</v>
      </c>
      <c r="G26" s="497">
        <v>0</v>
      </c>
      <c r="H26" s="497">
        <v>0</v>
      </c>
      <c r="I26" s="497">
        <v>2</v>
      </c>
      <c r="J26" s="497">
        <v>0</v>
      </c>
      <c r="K26" s="497">
        <v>8</v>
      </c>
      <c r="L26" s="497">
        <v>6</v>
      </c>
      <c r="M26" s="497">
        <v>6</v>
      </c>
      <c r="N26" s="512">
        <v>4</v>
      </c>
      <c r="O26" s="517">
        <f t="shared" si="1"/>
        <v>58</v>
      </c>
    </row>
    <row r="27" spans="1:15" ht="13.5" customHeight="1">
      <c r="A27" s="118"/>
      <c r="B27" s="213" t="s">
        <v>79</v>
      </c>
      <c r="C27" s="629">
        <v>0</v>
      </c>
      <c r="D27" s="497">
        <v>0</v>
      </c>
      <c r="E27" s="497">
        <v>0</v>
      </c>
      <c r="F27" s="497">
        <v>0</v>
      </c>
      <c r="G27" s="497">
        <v>0</v>
      </c>
      <c r="H27" s="497">
        <v>0</v>
      </c>
      <c r="I27" s="497">
        <v>0</v>
      </c>
      <c r="J27" s="497">
        <v>0</v>
      </c>
      <c r="K27" s="497">
        <v>0</v>
      </c>
      <c r="L27" s="497">
        <v>0</v>
      </c>
      <c r="M27" s="497">
        <v>0</v>
      </c>
      <c r="N27" s="512">
        <v>0</v>
      </c>
      <c r="O27" s="517">
        <f t="shared" si="1"/>
        <v>0</v>
      </c>
    </row>
    <row r="28" spans="1:15" ht="13.5" customHeight="1" thickBot="1">
      <c r="A28" s="119"/>
      <c r="B28" s="214" t="s">
        <v>52</v>
      </c>
      <c r="C28" s="635">
        <v>13</v>
      </c>
      <c r="D28" s="500">
        <v>16</v>
      </c>
      <c r="E28" s="500">
        <v>15</v>
      </c>
      <c r="F28" s="500">
        <v>5</v>
      </c>
      <c r="G28" s="500">
        <v>9</v>
      </c>
      <c r="H28" s="500">
        <v>2</v>
      </c>
      <c r="I28" s="500">
        <v>9</v>
      </c>
      <c r="J28" s="500">
        <v>8</v>
      </c>
      <c r="K28" s="500">
        <v>13</v>
      </c>
      <c r="L28" s="500">
        <v>5</v>
      </c>
      <c r="M28" s="500">
        <v>4</v>
      </c>
      <c r="N28" s="513">
        <v>8</v>
      </c>
      <c r="O28" s="518">
        <f t="shared" si="1"/>
        <v>107</v>
      </c>
    </row>
    <row r="29" spans="1:15" ht="13.5" customHeight="1" thickTop="1">
      <c r="A29" s="768" t="s">
        <v>152</v>
      </c>
      <c r="B29" s="212" t="s">
        <v>49</v>
      </c>
      <c r="C29" s="636">
        <f>IF(C30="","",SUM(C30:C33))</f>
        <v>127</v>
      </c>
      <c r="D29" s="495">
        <f>IF(D30="","",SUM(D30:D33))</f>
        <v>303</v>
      </c>
      <c r="E29" s="495">
        <f aca="true" t="shared" si="6" ref="E29:L29">IF(E30="","",SUM(E30:E33))</f>
        <v>363</v>
      </c>
      <c r="F29" s="495">
        <f t="shared" si="6"/>
        <v>243</v>
      </c>
      <c r="G29" s="495">
        <f t="shared" si="6"/>
        <v>243</v>
      </c>
      <c r="H29" s="495">
        <f t="shared" si="6"/>
        <v>229</v>
      </c>
      <c r="I29" s="495">
        <f t="shared" si="6"/>
        <v>238</v>
      </c>
      <c r="J29" s="495">
        <f t="shared" si="6"/>
        <v>188</v>
      </c>
      <c r="K29" s="495">
        <f t="shared" si="6"/>
        <v>239</v>
      </c>
      <c r="L29" s="495">
        <f t="shared" si="6"/>
        <v>122</v>
      </c>
      <c r="M29" s="495">
        <v>286</v>
      </c>
      <c r="N29" s="495">
        <v>330</v>
      </c>
      <c r="O29" s="516">
        <f t="shared" si="1"/>
        <v>2911</v>
      </c>
    </row>
    <row r="30" spans="1:15" ht="13.5" customHeight="1">
      <c r="A30" s="767"/>
      <c r="B30" s="213" t="s">
        <v>50</v>
      </c>
      <c r="C30" s="629">
        <v>29</v>
      </c>
      <c r="D30" s="497">
        <v>136</v>
      </c>
      <c r="E30" s="497">
        <v>107</v>
      </c>
      <c r="F30" s="497">
        <v>76</v>
      </c>
      <c r="G30" s="497">
        <v>107</v>
      </c>
      <c r="H30" s="497">
        <v>102</v>
      </c>
      <c r="I30" s="497">
        <v>95</v>
      </c>
      <c r="J30" s="497">
        <v>88</v>
      </c>
      <c r="K30" s="497">
        <v>77</v>
      </c>
      <c r="L30" s="497">
        <v>60</v>
      </c>
      <c r="M30" s="497">
        <v>89</v>
      </c>
      <c r="N30" s="512">
        <v>106</v>
      </c>
      <c r="O30" s="517">
        <f t="shared" si="1"/>
        <v>1072</v>
      </c>
    </row>
    <row r="31" spans="1:15" ht="13.5" customHeight="1">
      <c r="A31" s="767"/>
      <c r="B31" s="213" t="s">
        <v>51</v>
      </c>
      <c r="C31" s="629">
        <v>81</v>
      </c>
      <c r="D31" s="497">
        <v>123</v>
      </c>
      <c r="E31" s="497">
        <v>213</v>
      </c>
      <c r="F31" s="497">
        <v>87</v>
      </c>
      <c r="G31" s="497">
        <v>103</v>
      </c>
      <c r="H31" s="497">
        <v>54</v>
      </c>
      <c r="I31" s="497">
        <v>69</v>
      </c>
      <c r="J31" s="497">
        <v>67</v>
      </c>
      <c r="K31" s="497">
        <v>128</v>
      </c>
      <c r="L31" s="497">
        <v>30</v>
      </c>
      <c r="M31" s="497">
        <v>156</v>
      </c>
      <c r="N31" s="512">
        <v>167</v>
      </c>
      <c r="O31" s="517">
        <f t="shared" si="1"/>
        <v>1278</v>
      </c>
    </row>
    <row r="32" spans="1:15" ht="13.5" customHeight="1">
      <c r="A32" s="118"/>
      <c r="B32" s="213" t="s">
        <v>79</v>
      </c>
      <c r="C32" s="629">
        <v>0</v>
      </c>
      <c r="D32" s="497">
        <v>0</v>
      </c>
      <c r="E32" s="497">
        <v>0</v>
      </c>
      <c r="F32" s="497">
        <v>0</v>
      </c>
      <c r="G32" s="497">
        <v>0</v>
      </c>
      <c r="H32" s="497">
        <v>1</v>
      </c>
      <c r="I32" s="497">
        <v>1</v>
      </c>
      <c r="J32" s="497">
        <v>0</v>
      </c>
      <c r="K32" s="497">
        <v>1</v>
      </c>
      <c r="L32" s="497">
        <v>0</v>
      </c>
      <c r="M32" s="497">
        <v>0</v>
      </c>
      <c r="N32" s="512">
        <v>0</v>
      </c>
      <c r="O32" s="517">
        <f t="shared" si="1"/>
        <v>3</v>
      </c>
    </row>
    <row r="33" spans="1:15" ht="13.5" customHeight="1" thickBot="1">
      <c r="A33" s="119"/>
      <c r="B33" s="214" t="s">
        <v>52</v>
      </c>
      <c r="C33" s="635">
        <v>17</v>
      </c>
      <c r="D33" s="500">
        <v>44</v>
      </c>
      <c r="E33" s="500">
        <v>43</v>
      </c>
      <c r="F33" s="500">
        <v>80</v>
      </c>
      <c r="G33" s="500">
        <v>33</v>
      </c>
      <c r="H33" s="500">
        <v>72</v>
      </c>
      <c r="I33" s="500">
        <v>73</v>
      </c>
      <c r="J33" s="500">
        <v>33</v>
      </c>
      <c r="K33" s="500">
        <v>33</v>
      </c>
      <c r="L33" s="500">
        <v>32</v>
      </c>
      <c r="M33" s="500">
        <v>41</v>
      </c>
      <c r="N33" s="513">
        <v>57</v>
      </c>
      <c r="O33" s="518">
        <f t="shared" si="1"/>
        <v>558</v>
      </c>
    </row>
    <row r="34" spans="1:15" ht="13.5" customHeight="1" thickTop="1">
      <c r="A34" s="768" t="s">
        <v>92</v>
      </c>
      <c r="B34" s="212" t="s">
        <v>49</v>
      </c>
      <c r="C34" s="636">
        <f>IF(C35="","",SUM(C35:C38))</f>
        <v>24</v>
      </c>
      <c r="D34" s="495">
        <f>IF(D35="","",SUM(D35:D38))</f>
        <v>46</v>
      </c>
      <c r="E34" s="495">
        <f aca="true" t="shared" si="7" ref="E34:L34">IF(E35="","",SUM(E35:E38))</f>
        <v>68</v>
      </c>
      <c r="F34" s="495">
        <f t="shared" si="7"/>
        <v>45</v>
      </c>
      <c r="G34" s="495">
        <f t="shared" si="7"/>
        <v>52</v>
      </c>
      <c r="H34" s="495">
        <f t="shared" si="7"/>
        <v>43</v>
      </c>
      <c r="I34" s="495">
        <f t="shared" si="7"/>
        <v>32</v>
      </c>
      <c r="J34" s="495">
        <f t="shared" si="7"/>
        <v>73</v>
      </c>
      <c r="K34" s="495">
        <f t="shared" si="7"/>
        <v>18</v>
      </c>
      <c r="L34" s="495">
        <f t="shared" si="7"/>
        <v>49</v>
      </c>
      <c r="M34" s="495">
        <v>32</v>
      </c>
      <c r="N34" s="495">
        <v>26</v>
      </c>
      <c r="O34" s="516">
        <f t="shared" si="1"/>
        <v>508</v>
      </c>
    </row>
    <row r="35" spans="1:15" ht="13.5" customHeight="1">
      <c r="A35" s="767"/>
      <c r="B35" s="213" t="s">
        <v>50</v>
      </c>
      <c r="C35" s="629">
        <v>17</v>
      </c>
      <c r="D35" s="497">
        <v>21</v>
      </c>
      <c r="E35" s="497">
        <v>32</v>
      </c>
      <c r="F35" s="497">
        <v>24</v>
      </c>
      <c r="G35" s="497">
        <v>14</v>
      </c>
      <c r="H35" s="497">
        <v>17</v>
      </c>
      <c r="I35" s="497">
        <v>21</v>
      </c>
      <c r="J35" s="497">
        <v>26</v>
      </c>
      <c r="K35" s="497">
        <v>9</v>
      </c>
      <c r="L35" s="497">
        <v>21</v>
      </c>
      <c r="M35" s="497">
        <v>20</v>
      </c>
      <c r="N35" s="512">
        <v>17</v>
      </c>
      <c r="O35" s="517">
        <f t="shared" si="1"/>
        <v>239</v>
      </c>
    </row>
    <row r="36" spans="1:15" ht="13.5" customHeight="1">
      <c r="A36" s="767"/>
      <c r="B36" s="213" t="s">
        <v>51</v>
      </c>
      <c r="C36" s="629">
        <v>2</v>
      </c>
      <c r="D36" s="497">
        <v>20</v>
      </c>
      <c r="E36" s="497">
        <v>18</v>
      </c>
      <c r="F36" s="497">
        <v>5</v>
      </c>
      <c r="G36" s="497">
        <v>19</v>
      </c>
      <c r="H36" s="497">
        <v>12</v>
      </c>
      <c r="I36" s="497">
        <v>0</v>
      </c>
      <c r="J36" s="497">
        <v>28</v>
      </c>
      <c r="K36" s="497">
        <v>0</v>
      </c>
      <c r="L36" s="497">
        <v>21</v>
      </c>
      <c r="M36" s="497">
        <v>0</v>
      </c>
      <c r="N36" s="512">
        <v>2</v>
      </c>
      <c r="O36" s="517">
        <f t="shared" si="1"/>
        <v>127</v>
      </c>
    </row>
    <row r="37" spans="1:15" ht="13.5" customHeight="1">
      <c r="A37" s="118"/>
      <c r="B37" s="213" t="s">
        <v>79</v>
      </c>
      <c r="C37" s="629">
        <v>0</v>
      </c>
      <c r="D37" s="497">
        <v>0</v>
      </c>
      <c r="E37" s="497">
        <v>0</v>
      </c>
      <c r="F37" s="497">
        <v>0</v>
      </c>
      <c r="G37" s="497">
        <v>0</v>
      </c>
      <c r="H37" s="497">
        <v>0</v>
      </c>
      <c r="I37" s="497">
        <v>0</v>
      </c>
      <c r="J37" s="497">
        <v>2</v>
      </c>
      <c r="K37" s="497">
        <v>1</v>
      </c>
      <c r="L37" s="497">
        <v>0</v>
      </c>
      <c r="M37" s="497">
        <v>0</v>
      </c>
      <c r="N37" s="512">
        <v>0</v>
      </c>
      <c r="O37" s="517">
        <f t="shared" si="1"/>
        <v>3</v>
      </c>
    </row>
    <row r="38" spans="1:15" ht="13.5" customHeight="1" thickBot="1">
      <c r="A38" s="119"/>
      <c r="B38" s="214" t="s">
        <v>52</v>
      </c>
      <c r="C38" s="630">
        <v>5</v>
      </c>
      <c r="D38" s="500">
        <v>5</v>
      </c>
      <c r="E38" s="500">
        <v>18</v>
      </c>
      <c r="F38" s="500">
        <v>16</v>
      </c>
      <c r="G38" s="500">
        <v>19</v>
      </c>
      <c r="H38" s="500">
        <v>14</v>
      </c>
      <c r="I38" s="500">
        <v>11</v>
      </c>
      <c r="J38" s="500">
        <v>17</v>
      </c>
      <c r="K38" s="500">
        <v>8</v>
      </c>
      <c r="L38" s="500">
        <v>7</v>
      </c>
      <c r="M38" s="500">
        <v>12</v>
      </c>
      <c r="N38" s="513">
        <v>7</v>
      </c>
      <c r="O38" s="518">
        <f t="shared" si="1"/>
        <v>139</v>
      </c>
    </row>
    <row r="39" spans="1:15" ht="13.5" customHeight="1" thickTop="1">
      <c r="A39" s="767" t="s">
        <v>93</v>
      </c>
      <c r="B39" s="217" t="s">
        <v>49</v>
      </c>
      <c r="C39" s="634">
        <f>IF(C40="","",SUM(C40:C43))</f>
        <v>15</v>
      </c>
      <c r="D39" s="505">
        <f>IF(D40="","",SUM(D40:D43))</f>
        <v>7</v>
      </c>
      <c r="E39" s="495">
        <f aca="true" t="shared" si="8" ref="E39:L39">IF(E40="","",SUM(E40:E43))</f>
        <v>8</v>
      </c>
      <c r="F39" s="495">
        <f t="shared" si="8"/>
        <v>12</v>
      </c>
      <c r="G39" s="495">
        <f t="shared" si="8"/>
        <v>7</v>
      </c>
      <c r="H39" s="495">
        <f t="shared" si="8"/>
        <v>7</v>
      </c>
      <c r="I39" s="495">
        <f t="shared" si="8"/>
        <v>13</v>
      </c>
      <c r="J39" s="495">
        <f t="shared" si="8"/>
        <v>8</v>
      </c>
      <c r="K39" s="495">
        <f t="shared" si="8"/>
        <v>6</v>
      </c>
      <c r="L39" s="495">
        <f t="shared" si="8"/>
        <v>8</v>
      </c>
      <c r="M39" s="495">
        <v>4</v>
      </c>
      <c r="N39" s="495">
        <v>4</v>
      </c>
      <c r="O39" s="516">
        <f t="shared" si="1"/>
        <v>99</v>
      </c>
    </row>
    <row r="40" spans="1:15" ht="13.5" customHeight="1">
      <c r="A40" s="767"/>
      <c r="B40" s="213" t="s">
        <v>50</v>
      </c>
      <c r="C40" s="629">
        <v>2</v>
      </c>
      <c r="D40" s="497">
        <v>7</v>
      </c>
      <c r="E40" s="497">
        <v>8</v>
      </c>
      <c r="F40" s="497">
        <v>4</v>
      </c>
      <c r="G40" s="497">
        <v>6</v>
      </c>
      <c r="H40" s="497">
        <v>7</v>
      </c>
      <c r="I40" s="497">
        <v>5</v>
      </c>
      <c r="J40" s="497">
        <v>8</v>
      </c>
      <c r="K40" s="497">
        <v>5</v>
      </c>
      <c r="L40" s="497">
        <v>7</v>
      </c>
      <c r="M40" s="497">
        <v>4</v>
      </c>
      <c r="N40" s="512">
        <v>4</v>
      </c>
      <c r="O40" s="517">
        <f t="shared" si="1"/>
        <v>67</v>
      </c>
    </row>
    <row r="41" spans="1:15" ht="13.5" customHeight="1">
      <c r="A41" s="767"/>
      <c r="B41" s="213" t="s">
        <v>51</v>
      </c>
      <c r="C41" s="629">
        <v>13</v>
      </c>
      <c r="D41" s="497">
        <v>0</v>
      </c>
      <c r="E41" s="497">
        <v>0</v>
      </c>
      <c r="F41" s="497">
        <v>8</v>
      </c>
      <c r="G41" s="497">
        <v>1</v>
      </c>
      <c r="H41" s="497">
        <v>0</v>
      </c>
      <c r="I41" s="497">
        <v>8</v>
      </c>
      <c r="J41" s="497">
        <v>0</v>
      </c>
      <c r="K41" s="497">
        <v>0</v>
      </c>
      <c r="L41" s="497">
        <v>0</v>
      </c>
      <c r="M41" s="497">
        <v>0</v>
      </c>
      <c r="N41" s="512">
        <v>0</v>
      </c>
      <c r="O41" s="517">
        <f t="shared" si="1"/>
        <v>30</v>
      </c>
    </row>
    <row r="42" spans="1:15" ht="13.5" customHeight="1">
      <c r="A42" s="118"/>
      <c r="B42" s="213" t="s">
        <v>79</v>
      </c>
      <c r="C42" s="629">
        <v>0</v>
      </c>
      <c r="D42" s="497">
        <v>0</v>
      </c>
      <c r="E42" s="497">
        <v>0</v>
      </c>
      <c r="F42" s="497">
        <v>0</v>
      </c>
      <c r="G42" s="497">
        <v>0</v>
      </c>
      <c r="H42" s="497">
        <v>0</v>
      </c>
      <c r="I42" s="497">
        <v>0</v>
      </c>
      <c r="J42" s="497">
        <v>0</v>
      </c>
      <c r="K42" s="497">
        <v>0</v>
      </c>
      <c r="L42" s="497">
        <v>1</v>
      </c>
      <c r="M42" s="497">
        <v>0</v>
      </c>
      <c r="N42" s="512">
        <v>0</v>
      </c>
      <c r="O42" s="517">
        <f t="shared" si="1"/>
        <v>1</v>
      </c>
    </row>
    <row r="43" spans="1:15" ht="13.5" customHeight="1" thickBot="1">
      <c r="A43" s="119"/>
      <c r="B43" s="214" t="s">
        <v>52</v>
      </c>
      <c r="C43" s="630">
        <v>0</v>
      </c>
      <c r="D43" s="500">
        <v>0</v>
      </c>
      <c r="E43" s="500">
        <v>0</v>
      </c>
      <c r="F43" s="500">
        <v>0</v>
      </c>
      <c r="G43" s="500">
        <v>0</v>
      </c>
      <c r="H43" s="500">
        <v>0</v>
      </c>
      <c r="I43" s="500">
        <v>0</v>
      </c>
      <c r="J43" s="500">
        <v>0</v>
      </c>
      <c r="K43" s="500">
        <v>1</v>
      </c>
      <c r="L43" s="500">
        <v>0</v>
      </c>
      <c r="M43" s="500">
        <v>0</v>
      </c>
      <c r="N43" s="513">
        <v>0</v>
      </c>
      <c r="O43" s="518">
        <f t="shared" si="1"/>
        <v>1</v>
      </c>
    </row>
    <row r="44" spans="1:15" ht="13.5" customHeight="1" thickTop="1">
      <c r="A44" s="769" t="s">
        <v>94</v>
      </c>
      <c r="B44" s="212" t="s">
        <v>49</v>
      </c>
      <c r="C44" s="634">
        <f aca="true" t="shared" si="9" ref="C44:L44">IF(C45="","",SUM(C45:C48))</f>
        <v>17</v>
      </c>
      <c r="D44" s="505">
        <f t="shared" si="9"/>
        <v>15</v>
      </c>
      <c r="E44" s="495">
        <f t="shared" si="9"/>
        <v>27</v>
      </c>
      <c r="F44" s="495">
        <f t="shared" si="9"/>
        <v>6</v>
      </c>
      <c r="G44" s="495">
        <f t="shared" si="9"/>
        <v>19</v>
      </c>
      <c r="H44" s="495">
        <f t="shared" si="9"/>
        <v>7</v>
      </c>
      <c r="I44" s="495">
        <f t="shared" si="9"/>
        <v>32</v>
      </c>
      <c r="J44" s="495">
        <f t="shared" si="9"/>
        <v>11</v>
      </c>
      <c r="K44" s="495">
        <f t="shared" si="9"/>
        <v>10</v>
      </c>
      <c r="L44" s="495">
        <f t="shared" si="9"/>
        <v>11</v>
      </c>
      <c r="M44" s="495">
        <v>18</v>
      </c>
      <c r="N44" s="495">
        <v>25</v>
      </c>
      <c r="O44" s="516">
        <f t="shared" si="1"/>
        <v>198</v>
      </c>
    </row>
    <row r="45" spans="1:15" ht="13.5" customHeight="1">
      <c r="A45" s="770"/>
      <c r="B45" s="213" t="s">
        <v>50</v>
      </c>
      <c r="C45" s="629">
        <v>12</v>
      </c>
      <c r="D45" s="497">
        <v>7</v>
      </c>
      <c r="E45" s="497">
        <v>7</v>
      </c>
      <c r="F45" s="497">
        <v>6</v>
      </c>
      <c r="G45" s="497">
        <v>10</v>
      </c>
      <c r="H45" s="497">
        <v>7</v>
      </c>
      <c r="I45" s="497">
        <v>9</v>
      </c>
      <c r="J45" s="497">
        <v>8</v>
      </c>
      <c r="K45" s="497">
        <v>9</v>
      </c>
      <c r="L45" s="497">
        <v>9</v>
      </c>
      <c r="M45" s="497">
        <v>10</v>
      </c>
      <c r="N45" s="512">
        <v>5</v>
      </c>
      <c r="O45" s="517">
        <f t="shared" si="1"/>
        <v>99</v>
      </c>
    </row>
    <row r="46" spans="1:15" ht="13.5" customHeight="1">
      <c r="A46" s="770"/>
      <c r="B46" s="213" t="s">
        <v>51</v>
      </c>
      <c r="C46" s="629">
        <v>0</v>
      </c>
      <c r="D46" s="497">
        <v>0</v>
      </c>
      <c r="E46" s="497">
        <v>18</v>
      </c>
      <c r="F46" s="497">
        <v>0</v>
      </c>
      <c r="G46" s="497">
        <v>8</v>
      </c>
      <c r="H46" s="497">
        <v>0</v>
      </c>
      <c r="I46" s="497">
        <v>20</v>
      </c>
      <c r="J46" s="497">
        <v>0</v>
      </c>
      <c r="K46" s="497">
        <v>0</v>
      </c>
      <c r="L46" s="497">
        <v>0</v>
      </c>
      <c r="M46" s="497">
        <v>4</v>
      </c>
      <c r="N46" s="512">
        <v>14</v>
      </c>
      <c r="O46" s="517">
        <f t="shared" si="1"/>
        <v>64</v>
      </c>
    </row>
    <row r="47" spans="1:15" ht="13.5" customHeight="1">
      <c r="A47" s="770"/>
      <c r="B47" s="213" t="s">
        <v>67</v>
      </c>
      <c r="C47" s="629">
        <v>0</v>
      </c>
      <c r="D47" s="497">
        <v>0</v>
      </c>
      <c r="E47" s="497">
        <v>0</v>
      </c>
      <c r="F47" s="497">
        <v>0</v>
      </c>
      <c r="G47" s="497">
        <v>0</v>
      </c>
      <c r="H47" s="497">
        <v>0</v>
      </c>
      <c r="I47" s="497">
        <v>0</v>
      </c>
      <c r="J47" s="497">
        <v>0</v>
      </c>
      <c r="K47" s="497">
        <v>0</v>
      </c>
      <c r="L47" s="497">
        <v>0</v>
      </c>
      <c r="M47" s="497">
        <v>0</v>
      </c>
      <c r="N47" s="512">
        <v>0</v>
      </c>
      <c r="O47" s="517">
        <f t="shared" si="1"/>
        <v>0</v>
      </c>
    </row>
    <row r="48" spans="1:15" ht="13.5" customHeight="1" thickBot="1">
      <c r="A48" s="771"/>
      <c r="B48" s="220" t="s">
        <v>52</v>
      </c>
      <c r="C48" s="630">
        <v>5</v>
      </c>
      <c r="D48" s="500">
        <v>8</v>
      </c>
      <c r="E48" s="500">
        <v>2</v>
      </c>
      <c r="F48" s="500">
        <v>0</v>
      </c>
      <c r="G48" s="500">
        <v>1</v>
      </c>
      <c r="H48" s="500">
        <v>0</v>
      </c>
      <c r="I48" s="500">
        <v>3</v>
      </c>
      <c r="J48" s="500">
        <v>3</v>
      </c>
      <c r="K48" s="500">
        <v>1</v>
      </c>
      <c r="L48" s="500">
        <v>2</v>
      </c>
      <c r="M48" s="500">
        <v>4</v>
      </c>
      <c r="N48" s="513">
        <v>6</v>
      </c>
      <c r="O48" s="519">
        <f t="shared" si="1"/>
        <v>35</v>
      </c>
    </row>
    <row r="49" spans="1:15" ht="13.5" customHeight="1" thickTop="1">
      <c r="A49" s="769" t="s">
        <v>95</v>
      </c>
      <c r="B49" s="212" t="s">
        <v>49</v>
      </c>
      <c r="C49" s="634">
        <f aca="true" t="shared" si="10" ref="C49:L49">IF(C50="","",SUM(C50:C53))</f>
        <v>29</v>
      </c>
      <c r="D49" s="505">
        <f t="shared" si="10"/>
        <v>18</v>
      </c>
      <c r="E49" s="495">
        <f t="shared" si="10"/>
        <v>36</v>
      </c>
      <c r="F49" s="495">
        <f t="shared" si="10"/>
        <v>72</v>
      </c>
      <c r="G49" s="495">
        <f t="shared" si="10"/>
        <v>36</v>
      </c>
      <c r="H49" s="495">
        <f t="shared" si="10"/>
        <v>32</v>
      </c>
      <c r="I49" s="464">
        <f t="shared" si="10"/>
        <v>25</v>
      </c>
      <c r="J49" s="495">
        <f t="shared" si="10"/>
        <v>29</v>
      </c>
      <c r="K49" s="495">
        <f t="shared" si="10"/>
        <v>34</v>
      </c>
      <c r="L49" s="495">
        <f t="shared" si="10"/>
        <v>18</v>
      </c>
      <c r="M49" s="495">
        <v>29</v>
      </c>
      <c r="N49" s="495">
        <v>20</v>
      </c>
      <c r="O49" s="520">
        <f t="shared" si="1"/>
        <v>378</v>
      </c>
    </row>
    <row r="50" spans="1:15" ht="13.5" customHeight="1">
      <c r="A50" s="770"/>
      <c r="B50" s="213" t="s">
        <v>50</v>
      </c>
      <c r="C50" s="629">
        <v>19</v>
      </c>
      <c r="D50" s="497">
        <v>13</v>
      </c>
      <c r="E50" s="497">
        <v>22</v>
      </c>
      <c r="F50" s="497">
        <v>15</v>
      </c>
      <c r="G50" s="497">
        <v>17</v>
      </c>
      <c r="H50" s="497">
        <v>14</v>
      </c>
      <c r="I50" s="573">
        <v>22</v>
      </c>
      <c r="J50" s="497">
        <v>18</v>
      </c>
      <c r="K50" s="497">
        <v>30</v>
      </c>
      <c r="L50" s="497">
        <v>16</v>
      </c>
      <c r="M50" s="497">
        <v>18</v>
      </c>
      <c r="N50" s="512">
        <v>14</v>
      </c>
      <c r="O50" s="517">
        <f t="shared" si="1"/>
        <v>218</v>
      </c>
    </row>
    <row r="51" spans="1:15" ht="13.5" customHeight="1">
      <c r="A51" s="770"/>
      <c r="B51" s="213" t="s">
        <v>51</v>
      </c>
      <c r="C51" s="629">
        <v>4</v>
      </c>
      <c r="D51" s="497">
        <v>3</v>
      </c>
      <c r="E51" s="497">
        <v>4</v>
      </c>
      <c r="F51" s="497">
        <v>0</v>
      </c>
      <c r="G51" s="497">
        <v>8</v>
      </c>
      <c r="H51" s="497">
        <v>15</v>
      </c>
      <c r="I51" s="573">
        <v>0</v>
      </c>
      <c r="J51" s="497">
        <v>8</v>
      </c>
      <c r="K51" s="497">
        <v>0</v>
      </c>
      <c r="L51" s="497">
        <v>0</v>
      </c>
      <c r="M51" s="497">
        <v>8</v>
      </c>
      <c r="N51" s="512">
        <v>0</v>
      </c>
      <c r="O51" s="517">
        <f t="shared" si="1"/>
        <v>50</v>
      </c>
    </row>
    <row r="52" spans="1:15" ht="13.5" customHeight="1">
      <c r="A52" s="770"/>
      <c r="B52" s="213" t="s">
        <v>67</v>
      </c>
      <c r="C52" s="629">
        <v>0</v>
      </c>
      <c r="D52" s="497">
        <v>0</v>
      </c>
      <c r="E52" s="497">
        <v>0</v>
      </c>
      <c r="F52" s="497">
        <v>0</v>
      </c>
      <c r="G52" s="497">
        <v>0</v>
      </c>
      <c r="H52" s="497">
        <v>0</v>
      </c>
      <c r="I52" s="573">
        <v>0</v>
      </c>
      <c r="J52" s="497">
        <v>0</v>
      </c>
      <c r="K52" s="497">
        <v>0</v>
      </c>
      <c r="L52" s="497">
        <v>0</v>
      </c>
      <c r="M52" s="497">
        <v>0</v>
      </c>
      <c r="N52" s="512">
        <v>0</v>
      </c>
      <c r="O52" s="517">
        <f t="shared" si="1"/>
        <v>0</v>
      </c>
    </row>
    <row r="53" spans="1:15" ht="13.5" customHeight="1" thickBot="1">
      <c r="A53" s="771"/>
      <c r="B53" s="220" t="s">
        <v>52</v>
      </c>
      <c r="C53" s="630">
        <v>6</v>
      </c>
      <c r="D53" s="500">
        <v>2</v>
      </c>
      <c r="E53" s="500">
        <v>10</v>
      </c>
      <c r="F53" s="500">
        <v>57</v>
      </c>
      <c r="G53" s="500">
        <v>11</v>
      </c>
      <c r="H53" s="500">
        <v>3</v>
      </c>
      <c r="I53" s="575">
        <v>3</v>
      </c>
      <c r="J53" s="500">
        <v>3</v>
      </c>
      <c r="K53" s="500">
        <v>4</v>
      </c>
      <c r="L53" s="500">
        <v>2</v>
      </c>
      <c r="M53" s="500">
        <v>3</v>
      </c>
      <c r="N53" s="513">
        <v>6</v>
      </c>
      <c r="O53" s="519">
        <f t="shared" si="1"/>
        <v>110</v>
      </c>
    </row>
    <row r="54" spans="1:15" ht="13.5" customHeight="1" thickTop="1">
      <c r="A54" s="768" t="s">
        <v>153</v>
      </c>
      <c r="B54" s="212" t="s">
        <v>49</v>
      </c>
      <c r="C54" s="634">
        <f aca="true" t="shared" si="11" ref="C54:L54">IF(C55="","",SUM(C55:C58))</f>
        <v>1</v>
      </c>
      <c r="D54" s="505">
        <f t="shared" si="11"/>
        <v>4</v>
      </c>
      <c r="E54" s="495">
        <f t="shared" si="11"/>
        <v>3</v>
      </c>
      <c r="F54" s="495">
        <f t="shared" si="11"/>
        <v>2</v>
      </c>
      <c r="G54" s="495">
        <f t="shared" si="11"/>
        <v>5</v>
      </c>
      <c r="H54" s="495">
        <f t="shared" si="11"/>
        <v>1</v>
      </c>
      <c r="I54" s="495">
        <f t="shared" si="11"/>
        <v>1</v>
      </c>
      <c r="J54" s="495">
        <f t="shared" si="11"/>
        <v>2</v>
      </c>
      <c r="K54" s="495">
        <f t="shared" si="11"/>
        <v>2</v>
      </c>
      <c r="L54" s="495">
        <f t="shared" si="11"/>
        <v>3</v>
      </c>
      <c r="M54" s="495">
        <v>2</v>
      </c>
      <c r="N54" s="495">
        <v>1</v>
      </c>
      <c r="O54" s="520">
        <f t="shared" si="1"/>
        <v>27</v>
      </c>
    </row>
    <row r="55" spans="1:15" ht="13.5" customHeight="1">
      <c r="A55" s="767"/>
      <c r="B55" s="213" t="s">
        <v>50</v>
      </c>
      <c r="C55" s="629">
        <v>0</v>
      </c>
      <c r="D55" s="497">
        <v>4</v>
      </c>
      <c r="E55" s="497">
        <v>3</v>
      </c>
      <c r="F55" s="497">
        <v>2</v>
      </c>
      <c r="G55" s="497">
        <v>4</v>
      </c>
      <c r="H55" s="497">
        <v>1</v>
      </c>
      <c r="I55" s="497">
        <v>1</v>
      </c>
      <c r="J55" s="497">
        <v>2</v>
      </c>
      <c r="K55" s="497">
        <v>2</v>
      </c>
      <c r="L55" s="497">
        <v>2</v>
      </c>
      <c r="M55" s="497">
        <v>2</v>
      </c>
      <c r="N55" s="512">
        <v>1</v>
      </c>
      <c r="O55" s="517">
        <f t="shared" si="1"/>
        <v>24</v>
      </c>
    </row>
    <row r="56" spans="1:15" ht="13.5" customHeight="1">
      <c r="A56" s="767"/>
      <c r="B56" s="213" t="s">
        <v>51</v>
      </c>
      <c r="C56" s="629">
        <v>0</v>
      </c>
      <c r="D56" s="497">
        <v>0</v>
      </c>
      <c r="E56" s="497">
        <v>0</v>
      </c>
      <c r="F56" s="497">
        <v>0</v>
      </c>
      <c r="G56" s="497">
        <v>0</v>
      </c>
      <c r="H56" s="497">
        <v>0</v>
      </c>
      <c r="I56" s="497">
        <v>0</v>
      </c>
      <c r="J56" s="497">
        <v>0</v>
      </c>
      <c r="K56" s="497">
        <v>0</v>
      </c>
      <c r="L56" s="497">
        <v>0</v>
      </c>
      <c r="M56" s="497">
        <v>0</v>
      </c>
      <c r="N56" s="512">
        <v>0</v>
      </c>
      <c r="O56" s="517">
        <f t="shared" si="1"/>
        <v>0</v>
      </c>
    </row>
    <row r="57" spans="1:15" ht="13.5" customHeight="1">
      <c r="A57" s="118"/>
      <c r="B57" s="213" t="s">
        <v>79</v>
      </c>
      <c r="C57" s="629">
        <v>0</v>
      </c>
      <c r="D57" s="497">
        <v>0</v>
      </c>
      <c r="E57" s="497">
        <v>0</v>
      </c>
      <c r="F57" s="497">
        <v>0</v>
      </c>
      <c r="G57" s="497">
        <v>0</v>
      </c>
      <c r="H57" s="497">
        <v>0</v>
      </c>
      <c r="I57" s="497">
        <v>0</v>
      </c>
      <c r="J57" s="497">
        <v>0</v>
      </c>
      <c r="K57" s="497">
        <v>0</v>
      </c>
      <c r="L57" s="497">
        <v>0</v>
      </c>
      <c r="M57" s="497">
        <v>0</v>
      </c>
      <c r="N57" s="512">
        <v>0</v>
      </c>
      <c r="O57" s="517">
        <f t="shared" si="1"/>
        <v>0</v>
      </c>
    </row>
    <row r="58" spans="1:15" ht="13.5" customHeight="1" thickBot="1">
      <c r="A58" s="119"/>
      <c r="B58" s="214" t="s">
        <v>52</v>
      </c>
      <c r="C58" s="630">
        <v>1</v>
      </c>
      <c r="D58" s="500">
        <v>0</v>
      </c>
      <c r="E58" s="500">
        <v>0</v>
      </c>
      <c r="F58" s="500">
        <v>0</v>
      </c>
      <c r="G58" s="500">
        <v>1</v>
      </c>
      <c r="H58" s="500">
        <v>0</v>
      </c>
      <c r="I58" s="500">
        <v>0</v>
      </c>
      <c r="J58" s="500">
        <v>0</v>
      </c>
      <c r="K58" s="500">
        <v>0</v>
      </c>
      <c r="L58" s="500">
        <v>1</v>
      </c>
      <c r="M58" s="500">
        <v>0</v>
      </c>
      <c r="N58" s="513">
        <v>0</v>
      </c>
      <c r="O58" s="519">
        <f t="shared" si="1"/>
        <v>3</v>
      </c>
    </row>
    <row r="59" spans="1:15" ht="13.5" customHeight="1" thickTop="1">
      <c r="A59" s="767" t="s">
        <v>154</v>
      </c>
      <c r="B59" s="217" t="s">
        <v>49</v>
      </c>
      <c r="C59" s="634">
        <f aca="true" t="shared" si="12" ref="C59:L59">IF(C60="","",SUM(C60:C63))</f>
        <v>52</v>
      </c>
      <c r="D59" s="505">
        <f t="shared" si="12"/>
        <v>43</v>
      </c>
      <c r="E59" s="495">
        <f t="shared" si="12"/>
        <v>20</v>
      </c>
      <c r="F59" s="495">
        <f t="shared" si="12"/>
        <v>30</v>
      </c>
      <c r="G59" s="495">
        <f t="shared" si="12"/>
        <v>25</v>
      </c>
      <c r="H59" s="495">
        <f t="shared" si="12"/>
        <v>44</v>
      </c>
      <c r="I59" s="495">
        <f t="shared" si="12"/>
        <v>56</v>
      </c>
      <c r="J59" s="495">
        <f t="shared" si="12"/>
        <v>41</v>
      </c>
      <c r="K59" s="495">
        <f t="shared" si="12"/>
        <v>24</v>
      </c>
      <c r="L59" s="495">
        <f t="shared" si="12"/>
        <v>49</v>
      </c>
      <c r="M59" s="495">
        <v>73</v>
      </c>
      <c r="N59" s="495">
        <v>27</v>
      </c>
      <c r="O59" s="520">
        <f t="shared" si="1"/>
        <v>484</v>
      </c>
    </row>
    <row r="60" spans="1:15" ht="13.5" customHeight="1">
      <c r="A60" s="767"/>
      <c r="B60" s="213" t="s">
        <v>50</v>
      </c>
      <c r="C60" s="629">
        <v>14</v>
      </c>
      <c r="D60" s="497">
        <v>20</v>
      </c>
      <c r="E60" s="497">
        <v>15</v>
      </c>
      <c r="F60" s="497">
        <v>19</v>
      </c>
      <c r="G60" s="497">
        <v>20</v>
      </c>
      <c r="H60" s="497">
        <v>15</v>
      </c>
      <c r="I60" s="497">
        <v>21</v>
      </c>
      <c r="J60" s="497">
        <v>18</v>
      </c>
      <c r="K60" s="497">
        <v>19</v>
      </c>
      <c r="L60" s="497">
        <v>12</v>
      </c>
      <c r="M60" s="497">
        <v>7</v>
      </c>
      <c r="N60" s="512">
        <v>8</v>
      </c>
      <c r="O60" s="517">
        <f t="shared" si="1"/>
        <v>188</v>
      </c>
    </row>
    <row r="61" spans="1:15" ht="13.5" customHeight="1">
      <c r="A61" s="767"/>
      <c r="B61" s="213" t="s">
        <v>51</v>
      </c>
      <c r="C61" s="629">
        <v>26</v>
      </c>
      <c r="D61" s="497">
        <v>0</v>
      </c>
      <c r="E61" s="497">
        <v>4</v>
      </c>
      <c r="F61" s="497">
        <v>8</v>
      </c>
      <c r="G61" s="497">
        <v>2</v>
      </c>
      <c r="H61" s="497">
        <v>8</v>
      </c>
      <c r="I61" s="497">
        <v>20</v>
      </c>
      <c r="J61" s="497">
        <v>14</v>
      </c>
      <c r="K61" s="497">
        <v>0</v>
      </c>
      <c r="L61" s="497">
        <v>30</v>
      </c>
      <c r="M61" s="497">
        <v>62</v>
      </c>
      <c r="N61" s="512">
        <v>0</v>
      </c>
      <c r="O61" s="517">
        <f t="shared" si="1"/>
        <v>174</v>
      </c>
    </row>
    <row r="62" spans="1:15" ht="13.5" customHeight="1">
      <c r="A62" s="118"/>
      <c r="B62" s="213" t="s">
        <v>79</v>
      </c>
      <c r="C62" s="629">
        <v>0</v>
      </c>
      <c r="D62" s="497">
        <v>1</v>
      </c>
      <c r="E62" s="497">
        <v>0</v>
      </c>
      <c r="F62" s="497">
        <v>0</v>
      </c>
      <c r="G62" s="497">
        <v>0</v>
      </c>
      <c r="H62" s="497">
        <v>0</v>
      </c>
      <c r="I62" s="497">
        <v>0</v>
      </c>
      <c r="J62" s="497">
        <v>0</v>
      </c>
      <c r="K62" s="497">
        <v>0</v>
      </c>
      <c r="L62" s="497">
        <v>0</v>
      </c>
      <c r="M62" s="497">
        <v>0</v>
      </c>
      <c r="N62" s="512">
        <v>0</v>
      </c>
      <c r="O62" s="517">
        <f t="shared" si="1"/>
        <v>1</v>
      </c>
    </row>
    <row r="63" spans="1:15" ht="13.5" customHeight="1" thickBot="1">
      <c r="A63" s="119"/>
      <c r="B63" s="214" t="s">
        <v>52</v>
      </c>
      <c r="C63" s="630">
        <v>12</v>
      </c>
      <c r="D63" s="500">
        <v>22</v>
      </c>
      <c r="E63" s="500">
        <v>1</v>
      </c>
      <c r="F63" s="500">
        <v>3</v>
      </c>
      <c r="G63" s="500">
        <v>3</v>
      </c>
      <c r="H63" s="500">
        <v>21</v>
      </c>
      <c r="I63" s="500">
        <v>15</v>
      </c>
      <c r="J63" s="500">
        <v>9</v>
      </c>
      <c r="K63" s="500">
        <v>5</v>
      </c>
      <c r="L63" s="500">
        <v>7</v>
      </c>
      <c r="M63" s="500">
        <v>4</v>
      </c>
      <c r="N63" s="513">
        <v>19</v>
      </c>
      <c r="O63" s="519">
        <f t="shared" si="1"/>
        <v>121</v>
      </c>
    </row>
    <row r="64" spans="1:15" ht="13.5" customHeight="1" thickTop="1">
      <c r="A64" s="767" t="s">
        <v>155</v>
      </c>
      <c r="B64" s="217" t="s">
        <v>49</v>
      </c>
      <c r="C64" s="634">
        <f aca="true" t="shared" si="13" ref="C64:L64">IF(C65="","",SUM(C65:C68))</f>
        <v>2</v>
      </c>
      <c r="D64" s="505">
        <f t="shared" si="13"/>
        <v>3</v>
      </c>
      <c r="E64" s="495">
        <f t="shared" si="13"/>
        <v>2</v>
      </c>
      <c r="F64" s="495">
        <f t="shared" si="13"/>
        <v>2</v>
      </c>
      <c r="G64" s="495">
        <f t="shared" si="13"/>
        <v>1</v>
      </c>
      <c r="H64" s="495">
        <f t="shared" si="13"/>
        <v>0</v>
      </c>
      <c r="I64" s="495">
        <f t="shared" si="13"/>
        <v>1</v>
      </c>
      <c r="J64" s="495">
        <f t="shared" si="13"/>
        <v>0</v>
      </c>
      <c r="K64" s="495">
        <f t="shared" si="13"/>
        <v>1</v>
      </c>
      <c r="L64" s="495">
        <f t="shared" si="13"/>
        <v>1</v>
      </c>
      <c r="M64" s="495">
        <v>3</v>
      </c>
      <c r="N64" s="495">
        <v>1</v>
      </c>
      <c r="O64" s="520">
        <f t="shared" si="1"/>
        <v>17</v>
      </c>
    </row>
    <row r="65" spans="1:15" ht="13.5" customHeight="1">
      <c r="A65" s="767"/>
      <c r="B65" s="213" t="s">
        <v>50</v>
      </c>
      <c r="C65" s="629">
        <v>2</v>
      </c>
      <c r="D65" s="497">
        <v>3</v>
      </c>
      <c r="E65" s="497">
        <v>0</v>
      </c>
      <c r="F65" s="497">
        <v>2</v>
      </c>
      <c r="G65" s="497">
        <v>1</v>
      </c>
      <c r="H65" s="497">
        <v>0</v>
      </c>
      <c r="I65" s="497">
        <v>1</v>
      </c>
      <c r="J65" s="497">
        <v>0</v>
      </c>
      <c r="K65" s="497">
        <v>1</v>
      </c>
      <c r="L65" s="497">
        <v>1</v>
      </c>
      <c r="M65" s="497">
        <v>3</v>
      </c>
      <c r="N65" s="512">
        <v>1</v>
      </c>
      <c r="O65" s="517">
        <f t="shared" si="1"/>
        <v>15</v>
      </c>
    </row>
    <row r="66" spans="1:15" ht="13.5" customHeight="1">
      <c r="A66" s="767"/>
      <c r="B66" s="213" t="s">
        <v>51</v>
      </c>
      <c r="C66" s="629">
        <v>0</v>
      </c>
      <c r="D66" s="497">
        <v>0</v>
      </c>
      <c r="E66" s="497">
        <v>0</v>
      </c>
      <c r="F66" s="497">
        <v>0</v>
      </c>
      <c r="G66" s="497">
        <v>0</v>
      </c>
      <c r="H66" s="497">
        <v>0</v>
      </c>
      <c r="I66" s="497">
        <v>0</v>
      </c>
      <c r="J66" s="497">
        <v>0</v>
      </c>
      <c r="K66" s="497">
        <v>0</v>
      </c>
      <c r="L66" s="497">
        <v>0</v>
      </c>
      <c r="M66" s="497">
        <v>0</v>
      </c>
      <c r="N66" s="512">
        <v>0</v>
      </c>
      <c r="O66" s="518">
        <f t="shared" si="1"/>
        <v>0</v>
      </c>
    </row>
    <row r="67" spans="1:15" ht="13.5" customHeight="1">
      <c r="A67" s="118"/>
      <c r="B67" s="213" t="s">
        <v>79</v>
      </c>
      <c r="C67" s="629">
        <v>0</v>
      </c>
      <c r="D67" s="497">
        <v>0</v>
      </c>
      <c r="E67" s="497">
        <v>0</v>
      </c>
      <c r="F67" s="497">
        <v>0</v>
      </c>
      <c r="G67" s="497">
        <v>0</v>
      </c>
      <c r="H67" s="497">
        <v>0</v>
      </c>
      <c r="I67" s="497">
        <v>0</v>
      </c>
      <c r="J67" s="497">
        <v>0</v>
      </c>
      <c r="K67" s="497">
        <v>0</v>
      </c>
      <c r="L67" s="497">
        <v>0</v>
      </c>
      <c r="M67" s="497">
        <v>0</v>
      </c>
      <c r="N67" s="512">
        <v>0</v>
      </c>
      <c r="O67" s="517">
        <f t="shared" si="1"/>
        <v>0</v>
      </c>
    </row>
    <row r="68" spans="1:15" ht="13.5" customHeight="1" thickBot="1">
      <c r="A68" s="119"/>
      <c r="B68" s="214" t="s">
        <v>52</v>
      </c>
      <c r="C68" s="630">
        <v>0</v>
      </c>
      <c r="D68" s="500">
        <v>0</v>
      </c>
      <c r="E68" s="500">
        <v>2</v>
      </c>
      <c r="F68" s="497">
        <v>0</v>
      </c>
      <c r="G68" s="500">
        <v>0</v>
      </c>
      <c r="H68" s="500">
        <v>0</v>
      </c>
      <c r="I68" s="500">
        <v>0</v>
      </c>
      <c r="J68" s="500">
        <v>0</v>
      </c>
      <c r="K68" s="500">
        <v>0</v>
      </c>
      <c r="L68" s="500">
        <v>0</v>
      </c>
      <c r="M68" s="500">
        <v>0</v>
      </c>
      <c r="N68" s="513">
        <v>0</v>
      </c>
      <c r="O68" s="518">
        <f t="shared" si="1"/>
        <v>2</v>
      </c>
    </row>
    <row r="69" spans="1:15" ht="13.5" customHeight="1" thickTop="1">
      <c r="A69" s="768" t="s">
        <v>156</v>
      </c>
      <c r="B69" s="212" t="s">
        <v>49</v>
      </c>
      <c r="C69" s="634">
        <f aca="true" t="shared" si="14" ref="C69:L69">IF(C70="","",SUM(C70:C73))</f>
        <v>2</v>
      </c>
      <c r="D69" s="505">
        <f t="shared" si="14"/>
        <v>3</v>
      </c>
      <c r="E69" s="495">
        <f t="shared" si="14"/>
        <v>2</v>
      </c>
      <c r="F69" s="495">
        <f t="shared" si="14"/>
        <v>3</v>
      </c>
      <c r="G69" s="495">
        <f t="shared" si="14"/>
        <v>2</v>
      </c>
      <c r="H69" s="495">
        <f t="shared" si="14"/>
        <v>6</v>
      </c>
      <c r="I69" s="495">
        <f t="shared" si="14"/>
        <v>4</v>
      </c>
      <c r="J69" s="495">
        <f t="shared" si="14"/>
        <v>6</v>
      </c>
      <c r="K69" s="495">
        <f t="shared" si="14"/>
        <v>2</v>
      </c>
      <c r="L69" s="495">
        <f t="shared" si="14"/>
        <v>0</v>
      </c>
      <c r="M69" s="495">
        <v>2</v>
      </c>
      <c r="N69" s="495">
        <v>0</v>
      </c>
      <c r="O69" s="516">
        <f aca="true" t="shared" si="15" ref="O69:O78">SUM(C69:N69)</f>
        <v>32</v>
      </c>
    </row>
    <row r="70" spans="1:15" ht="13.5" customHeight="1">
      <c r="A70" s="767"/>
      <c r="B70" s="213" t="s">
        <v>50</v>
      </c>
      <c r="C70" s="629">
        <v>2</v>
      </c>
      <c r="D70" s="497">
        <v>2</v>
      </c>
      <c r="E70" s="497">
        <v>2</v>
      </c>
      <c r="F70" s="497">
        <v>2</v>
      </c>
      <c r="G70" s="497">
        <v>2</v>
      </c>
      <c r="H70" s="497">
        <v>3</v>
      </c>
      <c r="I70" s="497">
        <v>4</v>
      </c>
      <c r="J70" s="497">
        <v>2</v>
      </c>
      <c r="K70" s="497">
        <v>2</v>
      </c>
      <c r="L70" s="497">
        <v>0</v>
      </c>
      <c r="M70" s="497">
        <v>2</v>
      </c>
      <c r="N70" s="498">
        <v>0</v>
      </c>
      <c r="O70" s="499">
        <f t="shared" si="15"/>
        <v>23</v>
      </c>
    </row>
    <row r="71" spans="1:15" ht="13.5" customHeight="1">
      <c r="A71" s="767"/>
      <c r="B71" s="213" t="s">
        <v>51</v>
      </c>
      <c r="C71" s="629">
        <v>0</v>
      </c>
      <c r="D71" s="497">
        <v>0</v>
      </c>
      <c r="E71" s="497">
        <v>0</v>
      </c>
      <c r="F71" s="497">
        <v>0</v>
      </c>
      <c r="G71" s="497">
        <v>0</v>
      </c>
      <c r="H71" s="497">
        <v>0</v>
      </c>
      <c r="I71" s="497">
        <v>0</v>
      </c>
      <c r="J71" s="497">
        <v>4</v>
      </c>
      <c r="K71" s="497">
        <v>0</v>
      </c>
      <c r="L71" s="497">
        <v>0</v>
      </c>
      <c r="M71" s="497">
        <v>0</v>
      </c>
      <c r="N71" s="498">
        <v>0</v>
      </c>
      <c r="O71" s="499">
        <f t="shared" si="15"/>
        <v>4</v>
      </c>
    </row>
    <row r="72" spans="1:15" ht="13.5" customHeight="1">
      <c r="A72" s="118"/>
      <c r="B72" s="213" t="s">
        <v>79</v>
      </c>
      <c r="C72" s="483">
        <v>0</v>
      </c>
      <c r="D72" s="497">
        <v>0</v>
      </c>
      <c r="E72" s="497">
        <v>0</v>
      </c>
      <c r="F72" s="497">
        <v>1</v>
      </c>
      <c r="G72" s="497">
        <v>0</v>
      </c>
      <c r="H72" s="497">
        <v>0</v>
      </c>
      <c r="I72" s="497">
        <v>0</v>
      </c>
      <c r="J72" s="497">
        <v>0</v>
      </c>
      <c r="K72" s="497">
        <v>0</v>
      </c>
      <c r="L72" s="497">
        <v>0</v>
      </c>
      <c r="M72" s="497">
        <v>0</v>
      </c>
      <c r="N72" s="498">
        <v>0</v>
      </c>
      <c r="O72" s="499">
        <f t="shared" si="15"/>
        <v>1</v>
      </c>
    </row>
    <row r="73" spans="1:15" ht="13.5" customHeight="1" thickBot="1">
      <c r="A73" s="119"/>
      <c r="B73" s="214" t="s">
        <v>52</v>
      </c>
      <c r="C73" s="522">
        <v>0</v>
      </c>
      <c r="D73" s="500">
        <v>1</v>
      </c>
      <c r="E73" s="500">
        <v>0</v>
      </c>
      <c r="F73" s="497">
        <v>0</v>
      </c>
      <c r="G73" s="500">
        <v>0</v>
      </c>
      <c r="H73" s="500">
        <v>3</v>
      </c>
      <c r="I73" s="500">
        <v>0</v>
      </c>
      <c r="J73" s="500">
        <v>0</v>
      </c>
      <c r="K73" s="500">
        <v>0</v>
      </c>
      <c r="L73" s="500">
        <v>0</v>
      </c>
      <c r="M73" s="500">
        <v>0</v>
      </c>
      <c r="N73" s="501">
        <v>0</v>
      </c>
      <c r="O73" s="502">
        <f t="shared" si="15"/>
        <v>4</v>
      </c>
    </row>
    <row r="74" spans="1:15" ht="13.5" customHeight="1" thickTop="1">
      <c r="A74" s="767" t="s">
        <v>47</v>
      </c>
      <c r="B74" s="212" t="s">
        <v>49</v>
      </c>
      <c r="C74" s="494">
        <f>IF(C4="","",C69+C64+C59+C54+C49+C44+C39+C34+C29+C24+C19+C14+C9+C4)</f>
        <v>663</v>
      </c>
      <c r="D74" s="495">
        <f>IF(D4="","",D69+D64+D59+D54+D49+D44+D39+D34+D29+D24+D19+D14+D9+D4)</f>
        <v>645</v>
      </c>
      <c r="E74" s="495">
        <f aca="true" t="shared" si="16" ref="E74:N74">IF(E4="","",E69+E64+E59+E54+E49+E44+E39+E34+E29+E24+E19+E14+E9+E4)</f>
        <v>831</v>
      </c>
      <c r="F74" s="495">
        <f t="shared" si="16"/>
        <v>733</v>
      </c>
      <c r="G74" s="495">
        <f>IF(G4="","",G69+G64+G59+G54+G49+G44+G39+G34+G29+G24+G19+G14+G9+G4)</f>
        <v>612</v>
      </c>
      <c r="H74" s="495">
        <f>IF(H4="","",H69+H64+H59+H54+H49+H44+H39+H34+H29+H24+H19+H14+H9+H4)</f>
        <v>570</v>
      </c>
      <c r="I74" s="495">
        <f t="shared" si="16"/>
        <v>606</v>
      </c>
      <c r="J74" s="495">
        <f t="shared" si="16"/>
        <v>565</v>
      </c>
      <c r="K74" s="495">
        <f t="shared" si="16"/>
        <v>540</v>
      </c>
      <c r="L74" s="495">
        <f t="shared" si="16"/>
        <v>466</v>
      </c>
      <c r="M74" s="495">
        <f>IF(M4="","",M69+M64+M59+M54+M49+M44+M39+M34+M29+M24+M19+M14+M9+M4)</f>
        <v>654</v>
      </c>
      <c r="N74" s="504">
        <f t="shared" si="16"/>
        <v>647</v>
      </c>
      <c r="O74" s="496">
        <f t="shared" si="15"/>
        <v>7532</v>
      </c>
    </row>
    <row r="75" spans="1:15" ht="13.5" customHeight="1">
      <c r="A75" s="767"/>
      <c r="B75" s="213" t="s">
        <v>50</v>
      </c>
      <c r="C75" s="503">
        <f aca="true" t="shared" si="17" ref="C75:D78">IF(C5="","",C70+C65+C60+C55+C50+C45+C40+C35+C30+C25+C20+C15+C10+C5)</f>
        <v>216</v>
      </c>
      <c r="D75" s="505">
        <f t="shared" si="17"/>
        <v>310</v>
      </c>
      <c r="E75" s="505">
        <f aca="true" t="shared" si="18" ref="E75:N75">IF(E5="","",E70+E65+E60+E55+E50+E45+E40+E35+E30+E25+E20+E15+E10+E5)</f>
        <v>357</v>
      </c>
      <c r="F75" s="505">
        <f t="shared" si="18"/>
        <v>261</v>
      </c>
      <c r="G75" s="505">
        <f>IF(G5="","",G70+G65+G60+G55+G50+G45+G40+G35+G30+G25+G20+G15+G10+G5)</f>
        <v>281</v>
      </c>
      <c r="H75" s="505">
        <f t="shared" si="18"/>
        <v>279</v>
      </c>
      <c r="I75" s="505">
        <f t="shared" si="18"/>
        <v>282</v>
      </c>
      <c r="J75" s="505">
        <f t="shared" si="18"/>
        <v>267</v>
      </c>
      <c r="K75" s="505">
        <f t="shared" si="18"/>
        <v>235</v>
      </c>
      <c r="L75" s="505">
        <f t="shared" si="18"/>
        <v>215</v>
      </c>
      <c r="M75" s="505">
        <f t="shared" si="18"/>
        <v>236</v>
      </c>
      <c r="N75" s="506">
        <f t="shared" si="18"/>
        <v>255</v>
      </c>
      <c r="O75" s="499">
        <f t="shared" si="15"/>
        <v>3194</v>
      </c>
    </row>
    <row r="76" spans="1:15" ht="13.5" customHeight="1">
      <c r="A76" s="767"/>
      <c r="B76" s="213" t="s">
        <v>51</v>
      </c>
      <c r="C76" s="503">
        <f t="shared" si="17"/>
        <v>226</v>
      </c>
      <c r="D76" s="505">
        <f t="shared" si="17"/>
        <v>214</v>
      </c>
      <c r="E76" s="505">
        <f aca="true" t="shared" si="19" ref="E76:N76">IF(E6="","",E71+E66+E61+E56+E51+E46+E41+E36+E31+E26+E21+E16+E11+E6)</f>
        <v>295</v>
      </c>
      <c r="F76" s="505">
        <f t="shared" si="19"/>
        <v>219</v>
      </c>
      <c r="G76" s="505">
        <f>IF(G6="","",G71+G66+G61+G56+G51+G46+G41+G36+G31+G26+G21+G16+G11+G6)</f>
        <v>207</v>
      </c>
      <c r="H76" s="505">
        <f t="shared" si="19"/>
        <v>118</v>
      </c>
      <c r="I76" s="505">
        <f t="shared" si="19"/>
        <v>162</v>
      </c>
      <c r="J76" s="505">
        <f t="shared" si="19"/>
        <v>171</v>
      </c>
      <c r="K76" s="505">
        <f t="shared" si="19"/>
        <v>198</v>
      </c>
      <c r="L76" s="505">
        <f t="shared" si="19"/>
        <v>147</v>
      </c>
      <c r="M76" s="505">
        <f t="shared" si="19"/>
        <v>312</v>
      </c>
      <c r="N76" s="506">
        <f t="shared" si="19"/>
        <v>233</v>
      </c>
      <c r="O76" s="499">
        <f t="shared" si="15"/>
        <v>2502</v>
      </c>
    </row>
    <row r="77" spans="1:15" ht="13.5" customHeight="1">
      <c r="A77" s="118"/>
      <c r="B77" s="213" t="s">
        <v>79</v>
      </c>
      <c r="C77" s="503">
        <f t="shared" si="17"/>
        <v>0</v>
      </c>
      <c r="D77" s="505">
        <f t="shared" si="17"/>
        <v>1</v>
      </c>
      <c r="E77" s="505">
        <f aca="true" t="shared" si="20" ref="E77:N77">IF(E7="","",E72+E67+E62+E57+E52+E47+E42+E37+E32+E27+E22+E17+E12+E7)</f>
        <v>1</v>
      </c>
      <c r="F77" s="505">
        <f t="shared" si="20"/>
        <v>2</v>
      </c>
      <c r="G77" s="505">
        <f>IF(G7="","",G72+G67+G62+G57+G52+G47+G42+G37+G32+G27+G22+G17+G12+G7)</f>
        <v>2</v>
      </c>
      <c r="H77" s="505">
        <f t="shared" si="20"/>
        <v>19</v>
      </c>
      <c r="I77" s="505">
        <f t="shared" si="20"/>
        <v>1</v>
      </c>
      <c r="J77" s="505">
        <f t="shared" si="20"/>
        <v>2</v>
      </c>
      <c r="K77" s="505">
        <f t="shared" si="20"/>
        <v>2</v>
      </c>
      <c r="L77" s="505">
        <f t="shared" si="20"/>
        <v>2</v>
      </c>
      <c r="M77" s="505">
        <f t="shared" si="20"/>
        <v>0</v>
      </c>
      <c r="N77" s="506">
        <f t="shared" si="20"/>
        <v>0</v>
      </c>
      <c r="O77" s="499">
        <f t="shared" si="15"/>
        <v>32</v>
      </c>
    </row>
    <row r="78" spans="1:15" ht="13.5" customHeight="1" thickBot="1">
      <c r="A78" s="120"/>
      <c r="B78" s="221" t="s">
        <v>52</v>
      </c>
      <c r="C78" s="507">
        <f t="shared" si="17"/>
        <v>221</v>
      </c>
      <c r="D78" s="508">
        <f t="shared" si="17"/>
        <v>120</v>
      </c>
      <c r="E78" s="508">
        <f aca="true" t="shared" si="21" ref="E78:N78">IF(E8="","",E73+E68+E63+E58+E53+E48+E43+E38+E33+E28+E23+E18+E13+E8)</f>
        <v>178</v>
      </c>
      <c r="F78" s="508">
        <f t="shared" si="21"/>
        <v>251</v>
      </c>
      <c r="G78" s="508">
        <f t="shared" si="21"/>
        <v>122</v>
      </c>
      <c r="H78" s="508">
        <f t="shared" si="21"/>
        <v>154</v>
      </c>
      <c r="I78" s="508">
        <f t="shared" si="21"/>
        <v>161</v>
      </c>
      <c r="J78" s="508">
        <f t="shared" si="21"/>
        <v>125</v>
      </c>
      <c r="K78" s="508">
        <f t="shared" si="21"/>
        <v>105</v>
      </c>
      <c r="L78" s="508">
        <f t="shared" si="21"/>
        <v>102</v>
      </c>
      <c r="M78" s="508">
        <f t="shared" si="21"/>
        <v>106</v>
      </c>
      <c r="N78" s="509">
        <f t="shared" si="21"/>
        <v>159</v>
      </c>
      <c r="O78" s="510">
        <f t="shared" si="15"/>
        <v>1804</v>
      </c>
    </row>
    <row r="79" spans="1:15" ht="13.5" customHeight="1">
      <c r="A79" s="581"/>
      <c r="B79" s="211"/>
      <c r="C79" s="177"/>
      <c r="D79" s="177"/>
      <c r="E79" s="177"/>
      <c r="F79" s="177"/>
      <c r="G79" s="177"/>
      <c r="H79" s="177"/>
      <c r="I79" s="177"/>
      <c r="J79" s="177"/>
      <c r="K79" s="177"/>
      <c r="L79" s="177"/>
      <c r="M79" s="177"/>
      <c r="N79" s="223"/>
      <c r="O79" s="587" t="s">
        <v>161</v>
      </c>
    </row>
    <row r="80" spans="1:15" ht="13.5">
      <c r="A80" s="211"/>
      <c r="B80" s="211"/>
      <c r="C80" s="177"/>
      <c r="D80" s="177"/>
      <c r="E80" s="177"/>
      <c r="F80" s="177"/>
      <c r="G80" s="177"/>
      <c r="H80" s="177"/>
      <c r="I80" s="177"/>
      <c r="J80" s="177"/>
      <c r="K80" s="177"/>
      <c r="L80" s="177"/>
      <c r="M80" s="177"/>
      <c r="N80" s="177"/>
      <c r="O80" s="177"/>
    </row>
    <row r="81" spans="1:15" ht="13.5">
      <c r="A81" s="211"/>
      <c r="B81" s="211"/>
      <c r="C81" s="211"/>
      <c r="D81" s="211"/>
      <c r="E81" s="211"/>
      <c r="F81" s="211"/>
      <c r="G81" s="211"/>
      <c r="H81" s="211"/>
      <c r="I81" s="211"/>
      <c r="J81" s="211"/>
      <c r="K81" s="211"/>
      <c r="L81" s="211"/>
      <c r="M81" s="211"/>
      <c r="N81" s="211"/>
      <c r="O81" s="211"/>
    </row>
    <row r="82" spans="1:15" ht="13.5">
      <c r="A82" s="211"/>
      <c r="B82" s="211"/>
      <c r="C82" s="211"/>
      <c r="D82" s="211"/>
      <c r="E82" s="211"/>
      <c r="F82" s="211"/>
      <c r="G82" s="211"/>
      <c r="H82" s="211"/>
      <c r="I82" s="211"/>
      <c r="J82" s="211"/>
      <c r="K82" s="211"/>
      <c r="L82" s="211"/>
      <c r="M82" s="211"/>
      <c r="N82" s="211"/>
      <c r="O82" s="211"/>
    </row>
    <row r="83" spans="1:15" ht="13.5">
      <c r="A83" s="211"/>
      <c r="B83" s="211"/>
      <c r="C83" s="211"/>
      <c r="D83" s="211"/>
      <c r="E83" s="211"/>
      <c r="F83" s="211"/>
      <c r="G83" s="211"/>
      <c r="H83" s="211"/>
      <c r="I83" s="211"/>
      <c r="J83" s="211"/>
      <c r="K83" s="211"/>
      <c r="L83" s="211"/>
      <c r="M83" s="211"/>
      <c r="N83" s="211"/>
      <c r="O83" s="211"/>
    </row>
    <row r="84" spans="1:15" ht="13.5">
      <c r="A84" s="211"/>
      <c r="B84" s="211"/>
      <c r="C84" s="211"/>
      <c r="D84" s="211"/>
      <c r="E84" s="211"/>
      <c r="F84" s="211"/>
      <c r="G84" s="211"/>
      <c r="H84" s="211"/>
      <c r="I84" s="211"/>
      <c r="J84" s="211"/>
      <c r="K84" s="211"/>
      <c r="L84" s="211"/>
      <c r="M84" s="211"/>
      <c r="N84" s="211"/>
      <c r="O84" s="211"/>
    </row>
    <row r="85" spans="1:15" ht="13.5">
      <c r="A85" s="211"/>
      <c r="B85" s="211"/>
      <c r="C85" s="211"/>
      <c r="D85" s="211"/>
      <c r="E85" s="211"/>
      <c r="F85" s="211"/>
      <c r="G85" s="211"/>
      <c r="H85" s="211"/>
      <c r="I85" s="211"/>
      <c r="J85" s="211"/>
      <c r="K85" s="211"/>
      <c r="L85" s="211"/>
      <c r="M85" s="211"/>
      <c r="N85" s="211"/>
      <c r="O85" s="211"/>
    </row>
    <row r="86" spans="1:15" ht="13.5">
      <c r="A86" s="211"/>
      <c r="B86" s="211"/>
      <c r="C86" s="211"/>
      <c r="D86" s="211"/>
      <c r="E86" s="211"/>
      <c r="F86" s="211"/>
      <c r="G86" s="211"/>
      <c r="H86" s="211"/>
      <c r="I86" s="211"/>
      <c r="J86" s="211"/>
      <c r="K86" s="211"/>
      <c r="L86" s="211"/>
      <c r="M86" s="211"/>
      <c r="N86" s="211"/>
      <c r="O86" s="211"/>
    </row>
    <row r="87" spans="1:15" ht="13.5">
      <c r="A87" s="211"/>
      <c r="B87" s="211"/>
      <c r="C87" s="211"/>
      <c r="D87" s="211"/>
      <c r="E87" s="211"/>
      <c r="F87" s="211"/>
      <c r="G87" s="211"/>
      <c r="H87" s="211"/>
      <c r="I87" s="211"/>
      <c r="J87" s="211"/>
      <c r="K87" s="211"/>
      <c r="L87" s="211"/>
      <c r="M87" s="211"/>
      <c r="N87" s="211"/>
      <c r="O87" s="211"/>
    </row>
    <row r="88" spans="1:15" ht="13.5">
      <c r="A88" s="211"/>
      <c r="B88" s="211"/>
      <c r="C88" s="211"/>
      <c r="D88" s="211"/>
      <c r="E88" s="211"/>
      <c r="F88" s="211"/>
      <c r="G88" s="211"/>
      <c r="H88" s="211"/>
      <c r="I88" s="211"/>
      <c r="J88" s="211"/>
      <c r="K88" s="211"/>
      <c r="L88" s="211"/>
      <c r="M88" s="211"/>
      <c r="N88" s="211"/>
      <c r="O88" s="211"/>
    </row>
    <row r="89" spans="1:15" ht="13.5">
      <c r="A89" s="211"/>
      <c r="B89" s="211"/>
      <c r="C89" s="211"/>
      <c r="D89" s="211"/>
      <c r="E89" s="211"/>
      <c r="F89" s="211"/>
      <c r="G89" s="211"/>
      <c r="H89" s="211"/>
      <c r="I89" s="211"/>
      <c r="J89" s="211"/>
      <c r="K89" s="211"/>
      <c r="L89" s="211"/>
      <c r="M89" s="211"/>
      <c r="N89" s="211"/>
      <c r="O89" s="211"/>
    </row>
    <row r="90" spans="1:15" ht="13.5">
      <c r="A90" s="211"/>
      <c r="B90" s="211"/>
      <c r="C90" s="211"/>
      <c r="D90" s="211"/>
      <c r="E90" s="211"/>
      <c r="F90" s="211"/>
      <c r="G90" s="211"/>
      <c r="H90" s="211"/>
      <c r="I90" s="211"/>
      <c r="J90" s="211"/>
      <c r="K90" s="211"/>
      <c r="L90" s="211"/>
      <c r="M90" s="211"/>
      <c r="N90" s="211"/>
      <c r="O90" s="211"/>
    </row>
    <row r="91" spans="1:15" ht="13.5">
      <c r="A91" s="211"/>
      <c r="B91" s="211"/>
      <c r="C91" s="211"/>
      <c r="D91" s="211"/>
      <c r="E91" s="211"/>
      <c r="F91" s="211"/>
      <c r="G91" s="211"/>
      <c r="H91" s="211"/>
      <c r="I91" s="211"/>
      <c r="J91" s="211"/>
      <c r="K91" s="211"/>
      <c r="L91" s="211"/>
      <c r="M91" s="211"/>
      <c r="N91" s="211"/>
      <c r="O91" s="211"/>
    </row>
    <row r="92" spans="1:15" ht="13.5">
      <c r="A92" s="211"/>
      <c r="B92" s="211"/>
      <c r="C92" s="211"/>
      <c r="D92" s="211"/>
      <c r="E92" s="211"/>
      <c r="F92" s="211"/>
      <c r="G92" s="211"/>
      <c r="H92" s="211"/>
      <c r="I92" s="211"/>
      <c r="J92" s="211"/>
      <c r="K92" s="211"/>
      <c r="L92" s="211"/>
      <c r="M92" s="211"/>
      <c r="N92" s="211"/>
      <c r="O92" s="211"/>
    </row>
    <row r="93" spans="1:15" ht="13.5">
      <c r="A93" s="211"/>
      <c r="B93" s="211"/>
      <c r="C93" s="211"/>
      <c r="D93" s="211"/>
      <c r="E93" s="211"/>
      <c r="F93" s="211"/>
      <c r="G93" s="211"/>
      <c r="H93" s="211"/>
      <c r="I93" s="211"/>
      <c r="J93" s="211"/>
      <c r="K93" s="211"/>
      <c r="L93" s="211"/>
      <c r="M93" s="211"/>
      <c r="N93" s="211"/>
      <c r="O93" s="211"/>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2020-05-12T04:40:11Z</cp:lastPrinted>
  <dcterms:created xsi:type="dcterms:W3CDTF">2006-05-02T07:06:59Z</dcterms:created>
  <dcterms:modified xsi:type="dcterms:W3CDTF">2020-05-14T06:14:41Z</dcterms:modified>
  <cp:category/>
  <cp:version/>
  <cp:contentType/>
  <cp:contentStatus/>
</cp:coreProperties>
</file>