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4460" windowHeight="396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<sst xmlns="http://schemas.openxmlformats.org/spreadsheetml/2006/main" count="11396" uniqueCount="2405">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</sst>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I68"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2403</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2404</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2324</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2290</v>
      </c>
      <c r="AB52" s="726" t="s">
        <v>189</v>
      </c>
      <c r="AC52" s="725" t="s">
        <v>168</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c r="D54" s="767"/>
      <c r="E54" s="767"/>
      <c r="F54" s="767"/>
      <c r="G54" s="767"/>
      <c r="H54" s="767"/>
      <c r="I54" s="767"/>
      <c r="J54" s="767"/>
      <c r="K54" s="767"/>
      <c r="L54" s="768"/>
      <c r="M54" s="760"/>
      <c r="N54" s="761"/>
      <c r="O54" s="761"/>
      <c r="P54" s="761"/>
      <c r="Q54" s="762"/>
      <c r="R54" s="760"/>
      <c r="S54" s="761"/>
      <c r="T54" s="761"/>
      <c r="U54" s="761"/>
      <c r="V54" s="762"/>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7"/>
      <c r="D55" s="748"/>
      <c r="E55" s="748"/>
      <c r="F55" s="748"/>
      <c r="G55" s="748"/>
      <c r="H55" s="748"/>
      <c r="I55" s="748"/>
      <c r="J55" s="748"/>
      <c r="K55" s="748"/>
      <c r="L55" s="749"/>
      <c r="M55" s="763"/>
      <c r="N55" s="764"/>
      <c r="O55" s="764"/>
      <c r="P55" s="764"/>
      <c r="Q55" s="765"/>
      <c r="R55" s="696"/>
      <c r="S55" s="697"/>
      <c r="T55" s="697"/>
      <c r="U55" s="697"/>
      <c r="V55" s="698"/>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7"/>
      <c r="D57" s="748"/>
      <c r="E57" s="748"/>
      <c r="F57" s="748"/>
      <c r="G57" s="748"/>
      <c r="H57" s="748"/>
      <c r="I57" s="748"/>
      <c r="J57" s="748"/>
      <c r="K57" s="748"/>
      <c r="L57" s="749"/>
      <c r="M57" s="696"/>
      <c r="N57" s="697"/>
      <c r="O57" s="697"/>
      <c r="P57" s="697"/>
      <c r="Q57" s="698"/>
      <c r="R57" s="696"/>
      <c r="S57" s="697"/>
      <c r="T57" s="697"/>
      <c r="U57" s="697"/>
      <c r="V57" s="698"/>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7"/>
      <c r="D58" s="748"/>
      <c r="E58" s="748"/>
      <c r="F58" s="748"/>
      <c r="G58" s="748"/>
      <c r="H58" s="748"/>
      <c r="I58" s="748"/>
      <c r="J58" s="748"/>
      <c r="K58" s="748"/>
      <c r="L58" s="749"/>
      <c r="M58" s="696"/>
      <c r="N58" s="697"/>
      <c r="O58" s="697"/>
      <c r="P58" s="697"/>
      <c r="Q58" s="698"/>
      <c r="R58" s="696"/>
      <c r="S58" s="697"/>
      <c r="T58" s="697"/>
      <c r="U58" s="697"/>
      <c r="V58" s="698"/>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7"/>
      <c r="D59" s="748"/>
      <c r="E59" s="748"/>
      <c r="F59" s="748"/>
      <c r="G59" s="748"/>
      <c r="H59" s="748"/>
      <c r="I59" s="748"/>
      <c r="J59" s="748"/>
      <c r="K59" s="748"/>
      <c r="L59" s="749"/>
      <c r="M59" s="696"/>
      <c r="N59" s="697"/>
      <c r="O59" s="697"/>
      <c r="P59" s="697"/>
      <c r="Q59" s="698"/>
      <c r="R59" s="696"/>
      <c r="S59" s="697"/>
      <c r="T59" s="697"/>
      <c r="U59" s="697"/>
      <c r="V59" s="698"/>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7"/>
      <c r="D60" s="748"/>
      <c r="E60" s="748"/>
      <c r="F60" s="748"/>
      <c r="G60" s="748"/>
      <c r="H60" s="748"/>
      <c r="I60" s="748"/>
      <c r="J60" s="748"/>
      <c r="K60" s="748"/>
      <c r="L60" s="749"/>
      <c r="M60" s="696"/>
      <c r="N60" s="697"/>
      <c r="O60" s="697"/>
      <c r="P60" s="697"/>
      <c r="Q60" s="698"/>
      <c r="R60" s="696"/>
      <c r="S60" s="697"/>
      <c r="T60" s="697"/>
      <c r="U60" s="697"/>
      <c r="V60" s="698"/>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791" t="s">
        <v>2224</v>
      </c>
      <c r="F20" s="791"/>
      <c r="G20" s="791"/>
      <c r="H20" s="791"/>
      <c r="I20" s="791"/>
      <c r="J20" s="791"/>
      <c r="K20" s="791"/>
      <c r="L20" s="791"/>
      <c r="M20" s="791"/>
      <c r="N20" s="791"/>
      <c r="O20" s="791"/>
      <c r="P20" s="995"/>
      <c r="Q20" s="1005"/>
      <c r="R20" s="1006"/>
      <c r="S20" s="1006"/>
      <c r="T20" s="1006"/>
      <c r="U20" s="1006"/>
      <c r="V20" s="1007"/>
      <c r="W20" s="199" t="s">
        <v>1</v>
      </c>
      <c r="X20" s="174" t="s">
        <v>166</v>
      </c>
      <c r="Y20" s="200" t="str">
        <f>IF(Q20&gt;Q19,"×","")</f>
        <v/>
      </c>
      <c r="Z20" s="172"/>
      <c r="AA20" s="172"/>
      <c r="AB20" s="172"/>
      <c r="AC20" s="172"/>
      <c r="AD20" s="172"/>
      <c r="AE20" s="172"/>
      <c r="AF20" s="172"/>
      <c r="AG20" s="172"/>
      <c r="AH20" s="172"/>
      <c r="AI20" s="172"/>
      <c r="AJ20" s="172"/>
      <c r="AK20" s="172"/>
      <c r="AL20" s="172"/>
      <c r="AM20" s="1105" t="s">
        <v>2259</v>
      </c>
      <c r="AN20" s="1106"/>
      <c r="AO20" s="1106"/>
      <c r="AP20" s="1106"/>
      <c r="AQ20" s="1106"/>
      <c r="AR20" s="1106"/>
      <c r="AS20" s="1106"/>
      <c r="AT20" s="1106"/>
      <c r="AU20" s="1106"/>
      <c r="AV20" s="1106"/>
      <c r="AW20" s="1106"/>
      <c r="AX20" s="1106"/>
      <c r="AY20" s="1107"/>
    </row>
    <row r="21" spans="1:51" ht="28.5" customHeight="1" thickBot="1">
      <c r="A21" s="172"/>
      <c r="B21" s="201" t="s">
        <v>9</v>
      </c>
      <c r="C21" s="791" t="s">
        <v>2297</v>
      </c>
      <c r="D21" s="1095"/>
      <c r="E21" s="1095"/>
      <c r="F21" s="1095"/>
      <c r="G21" s="1095"/>
      <c r="H21" s="1095"/>
      <c r="I21" s="1095"/>
      <c r="J21" s="1095"/>
      <c r="K21" s="1095"/>
      <c r="L21" s="1095"/>
      <c r="M21" s="1095"/>
      <c r="N21" s="1095"/>
      <c r="O21" s="1095"/>
      <c r="P21" s="1095"/>
      <c r="Q21" s="996">
        <f>Q18-Q20</f>
        <v>0</v>
      </c>
      <c r="R21" s="997"/>
      <c r="S21" s="997"/>
      <c r="T21" s="997"/>
      <c r="U21" s="997"/>
      <c r="V21" s="998"/>
      <c r="W21" s="202" t="s">
        <v>1</v>
      </c>
      <c r="X21" s="174" t="s">
        <v>238</v>
      </c>
      <c r="Y21" s="841" t="str">
        <f>IFERROR(IF(Q22&gt;=Q21,"○","×"),"")</f>
        <v>○</v>
      </c>
      <c r="Z21" s="172"/>
      <c r="AA21" s="172"/>
      <c r="AB21" s="172"/>
      <c r="AC21" s="172"/>
      <c r="AD21" s="172"/>
      <c r="AE21" s="172"/>
      <c r="AF21" s="172"/>
      <c r="AG21" s="172"/>
      <c r="AH21" s="172"/>
      <c r="AI21" s="172"/>
      <c r="AJ21" s="172"/>
      <c r="AK21" s="172"/>
      <c r="AL21" s="172"/>
      <c r="AM21" s="795" t="s">
        <v>2374</v>
      </c>
      <c r="AN21" s="793"/>
      <c r="AO21" s="793"/>
      <c r="AP21" s="793"/>
      <c r="AQ21" s="793"/>
      <c r="AR21" s="793"/>
      <c r="AS21" s="793"/>
      <c r="AT21" s="793"/>
      <c r="AU21" s="793"/>
      <c r="AV21" s="793"/>
      <c r="AW21" s="793"/>
      <c r="AX21" s="793"/>
      <c r="AY21" s="794"/>
    </row>
    <row r="22" spans="1:51" ht="30" customHeight="1" thickBot="1">
      <c r="A22" s="172"/>
      <c r="B22" s="201" t="s">
        <v>98</v>
      </c>
      <c r="C22" s="791" t="s">
        <v>2230</v>
      </c>
      <c r="D22" s="791"/>
      <c r="E22" s="791"/>
      <c r="F22" s="791"/>
      <c r="G22" s="791"/>
      <c r="H22" s="791"/>
      <c r="I22" s="791"/>
      <c r="J22" s="791"/>
      <c r="K22" s="791"/>
      <c r="L22" s="791"/>
      <c r="M22" s="791"/>
      <c r="N22" s="791"/>
      <c r="O22" s="791"/>
      <c r="P22" s="791"/>
      <c r="Q22" s="1005"/>
      <c r="R22" s="1006"/>
      <c r="S22" s="1006"/>
      <c r="T22" s="1006"/>
      <c r="U22" s="1006"/>
      <c r="V22" s="1007"/>
      <c r="W22" s="203" t="s">
        <v>1</v>
      </c>
      <c r="X22" s="174" t="s">
        <v>238</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791" t="s">
        <v>2296</v>
      </c>
      <c r="D25" s="791"/>
      <c r="E25" s="791"/>
      <c r="F25" s="791"/>
      <c r="G25" s="791"/>
      <c r="H25" s="791"/>
      <c r="I25" s="791"/>
      <c r="J25" s="791"/>
      <c r="K25" s="791"/>
      <c r="L25" s="791"/>
      <c r="M25" s="791"/>
      <c r="N25" s="791"/>
      <c r="O25" s="791"/>
      <c r="P25" s="792"/>
      <c r="Q25" s="1097">
        <f>Q19-Q20</f>
        <v>0</v>
      </c>
      <c r="R25" s="1098"/>
      <c r="S25" s="1098"/>
      <c r="T25" s="1098"/>
      <c r="U25" s="1098"/>
      <c r="V25" s="1098"/>
      <c r="W25" s="193" t="s">
        <v>1</v>
      </c>
      <c r="X25" s="174" t="s">
        <v>166</v>
      </c>
      <c r="Y25" s="1055" t="str">
        <f>IFERROR(IF(Q25&lt;=0,"",IF(Q26&gt;=Q25,"○","×")),"")</f>
        <v/>
      </c>
      <c r="Z25" s="174" t="s">
        <v>2219</v>
      </c>
      <c r="AA25" s="841" t="str">
        <f>IFERROR(IF(Y25="×",IF(Q28&gt;=Q25,"○","×"),""),"")</f>
        <v/>
      </c>
      <c r="AB25" s="172"/>
      <c r="AC25" s="172"/>
      <c r="AD25" s="172"/>
      <c r="AE25" s="172"/>
      <c r="AF25" s="172"/>
      <c r="AG25" s="172"/>
      <c r="AH25" s="172"/>
      <c r="AI25" s="172"/>
      <c r="AJ25" s="172"/>
      <c r="AK25" s="172"/>
      <c r="AL25" s="172"/>
    </row>
    <row r="26" spans="1:51" ht="37.5" customHeight="1" thickBot="1">
      <c r="A26" s="172"/>
      <c r="B26" s="201" t="s">
        <v>2218</v>
      </c>
      <c r="C26" s="791" t="s">
        <v>2322</v>
      </c>
      <c r="D26" s="791"/>
      <c r="E26" s="791"/>
      <c r="F26" s="791"/>
      <c r="G26" s="791"/>
      <c r="H26" s="791"/>
      <c r="I26" s="791"/>
      <c r="J26" s="791"/>
      <c r="K26" s="791"/>
      <c r="L26" s="791"/>
      <c r="M26" s="791"/>
      <c r="N26" s="791"/>
      <c r="O26" s="791"/>
      <c r="P26" s="792"/>
      <c r="Q26" s="1005"/>
      <c r="R26" s="1006"/>
      <c r="S26" s="1006"/>
      <c r="T26" s="1006"/>
      <c r="U26" s="1006"/>
      <c r="V26" s="1007"/>
      <c r="W26" s="193" t="s">
        <v>1</v>
      </c>
      <c r="X26" s="174" t="s">
        <v>166</v>
      </c>
      <c r="Y26" s="1056"/>
      <c r="Z26" s="174"/>
      <c r="AA26" s="1051"/>
      <c r="AB26" s="172"/>
      <c r="AC26" s="172"/>
      <c r="AD26" s="172"/>
      <c r="AE26" s="172"/>
      <c r="AF26" s="172"/>
      <c r="AG26" s="172"/>
      <c r="AH26" s="172"/>
      <c r="AI26" s="172"/>
      <c r="AJ26" s="172"/>
      <c r="AK26" s="172"/>
      <c r="AL26" s="172"/>
    </row>
    <row r="27" spans="1:51" ht="26.25" customHeight="1" thickBot="1">
      <c r="A27" s="172"/>
      <c r="B27" s="201"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2399</v>
      </c>
      <c r="AN27" s="797"/>
      <c r="AO27" s="797"/>
      <c r="AP27" s="797"/>
      <c r="AQ27" s="797"/>
      <c r="AR27" s="797"/>
      <c r="AS27" s="797"/>
      <c r="AT27" s="797"/>
      <c r="AU27" s="797"/>
      <c r="AV27" s="797"/>
      <c r="AW27" s="797"/>
      <c r="AX27" s="797"/>
      <c r="AY27" s="798"/>
    </row>
    <row r="28" spans="1:51" ht="16.5" customHeight="1" thickBot="1">
      <c r="A28" s="172"/>
      <c r="B28" s="201" t="s">
        <v>2229</v>
      </c>
      <c r="C28" s="791" t="s">
        <v>2295</v>
      </c>
      <c r="D28" s="791"/>
      <c r="E28" s="791"/>
      <c r="F28" s="791"/>
      <c r="G28" s="791"/>
      <c r="H28" s="791"/>
      <c r="I28" s="791"/>
      <c r="J28" s="791"/>
      <c r="K28" s="791"/>
      <c r="L28" s="791"/>
      <c r="M28" s="791"/>
      <c r="N28" s="791"/>
      <c r="O28" s="791"/>
      <c r="P28" s="792"/>
      <c r="Q28" s="1048">
        <f>Q26+Q27</f>
        <v>0</v>
      </c>
      <c r="R28" s="1049"/>
      <c r="S28" s="1049"/>
      <c r="T28" s="1049"/>
      <c r="U28" s="1049"/>
      <c r="V28" s="1050"/>
      <c r="W28" s="193" t="s">
        <v>1</v>
      </c>
      <c r="X28" s="172"/>
      <c r="Y28" s="172"/>
      <c r="Z28" s="172" t="s">
        <v>2219</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2376</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166</v>
      </c>
      <c r="AB37" s="200" t="str">
        <f>IFERROR(IF(AM36=TRUE,"○","×"),"")</f>
        <v>×</v>
      </c>
      <c r="AC37" s="174"/>
      <c r="AD37" s="174"/>
      <c r="AE37" s="174"/>
      <c r="AF37" s="174"/>
      <c r="AG37" s="174"/>
      <c r="AH37" s="174"/>
      <c r="AI37" s="174"/>
      <c r="AJ37" s="174"/>
      <c r="AK37" s="174"/>
      <c r="AL37" s="172"/>
      <c r="AM37" s="795" t="s">
        <v>2246</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2375</v>
      </c>
      <c r="AN42" s="793"/>
      <c r="AO42" s="793"/>
      <c r="AP42" s="793"/>
      <c r="AQ42" s="793"/>
      <c r="AR42" s="793"/>
      <c r="AS42" s="793"/>
      <c r="AT42" s="793"/>
      <c r="AU42" s="793"/>
      <c r="AV42" s="793"/>
      <c r="AW42" s="793"/>
      <c r="AX42" s="793"/>
      <c r="AY42" s="794"/>
    </row>
    <row r="43" spans="1:51" ht="21.75" customHeight="1" thickBot="1">
      <c r="A43" s="172"/>
      <c r="B43" s="1167" t="s">
        <v>243</v>
      </c>
      <c r="C43" s="1168"/>
      <c r="D43" s="1168"/>
      <c r="E43" s="1168"/>
      <c r="F43" s="1168"/>
      <c r="G43" s="1168"/>
      <c r="H43" s="1168"/>
      <c r="I43" s="1168"/>
      <c r="J43" s="1168"/>
      <c r="K43" s="1168"/>
      <c r="L43" s="1168"/>
      <c r="M43" s="1168"/>
      <c r="N43" s="1169"/>
      <c r="O43" s="1158" t="s">
        <v>19</v>
      </c>
      <c r="P43" s="1159"/>
      <c r="Q43" s="1109"/>
      <c r="R43" s="1109"/>
      <c r="S43" s="213" t="s">
        <v>10</v>
      </c>
      <c r="T43" s="1110"/>
      <c r="U43" s="1111"/>
      <c r="V43" s="214" t="s">
        <v>11</v>
      </c>
      <c r="W43" s="1123" t="s">
        <v>12</v>
      </c>
      <c r="X43" s="1123"/>
      <c r="Y43" s="1123" t="s">
        <v>19</v>
      </c>
      <c r="Z43" s="1166"/>
      <c r="AA43" s="1110"/>
      <c r="AB43" s="1111"/>
      <c r="AC43" s="215" t="s">
        <v>10</v>
      </c>
      <c r="AD43" s="1110"/>
      <c r="AE43" s="1111"/>
      <c r="AF43" s="214" t="s">
        <v>11</v>
      </c>
      <c r="AG43" s="214" t="s">
        <v>84</v>
      </c>
      <c r="AH43" s="214" t="str">
        <f>IF(Q43&gt;=1,(AA43*12+AD43)-(Q43*12+T43)+1,"")</f>
        <v/>
      </c>
      <c r="AI43" s="1123" t="s">
        <v>85</v>
      </c>
      <c r="AJ43" s="1123"/>
      <c r="AK43" s="216" t="s">
        <v>39</v>
      </c>
      <c r="AL43" s="172"/>
      <c r="AM43" s="205"/>
      <c r="AX43" s="210"/>
    </row>
    <row r="44" spans="1:51" s="183" customFormat="1" ht="25.5" customHeight="1" thickBot="1">
      <c r="A44" s="182"/>
      <c r="B44" s="1160" t="s">
        <v>244</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2254</v>
      </c>
      <c r="AN44" s="793"/>
      <c r="AO44" s="793"/>
      <c r="AP44" s="793"/>
      <c r="AQ44" s="793"/>
      <c r="AR44" s="793"/>
      <c r="AS44" s="793"/>
      <c r="AT44" s="793"/>
      <c r="AU44" s="793"/>
      <c r="AV44" s="793"/>
      <c r="AW44" s="793"/>
      <c r="AX44" s="793"/>
      <c r="AY44" s="794"/>
    </row>
    <row r="45" spans="1:51" s="183" customFormat="1" ht="18.75" customHeight="1" thickBot="1">
      <c r="A45" s="182"/>
      <c r="B45" s="1011" t="s">
        <v>245</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2254</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2307</v>
      </c>
      <c r="AR49" s="170" t="b">
        <v>0</v>
      </c>
      <c r="AS49" s="802" t="s">
        <v>2308</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2302</v>
      </c>
      <c r="AO50" s="802"/>
      <c r="AP50" s="802"/>
      <c r="AR50" s="170" t="b">
        <v>0</v>
      </c>
      <c r="AS50" s="802" t="s">
        <v>2309</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2303</v>
      </c>
      <c r="AO51" s="802"/>
      <c r="AP51" s="802"/>
      <c r="AR51" s="170" t="b">
        <v>0</v>
      </c>
      <c r="AS51" s="802" t="s">
        <v>2306</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0</v>
      </c>
      <c r="AN52" s="802" t="s">
        <v>2304</v>
      </c>
      <c r="AO52" s="802"/>
      <c r="AP52" s="802"/>
      <c r="AR52" s="170" t="b">
        <v>0</v>
      </c>
      <c r="AS52" s="802" t="s">
        <v>2310</v>
      </c>
      <c r="AT52" s="802"/>
    </row>
    <row r="53" spans="1:55" s="183" customFormat="1" ht="18.75" customHeight="1">
      <c r="A53" s="182"/>
      <c r="B53" s="1013"/>
      <c r="C53" s="827"/>
      <c r="D53" s="827"/>
      <c r="E53" s="827"/>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02" t="s">
        <v>2305</v>
      </c>
      <c r="AO53" s="802"/>
      <c r="AP53" s="802"/>
      <c r="AQ53" s="175"/>
      <c r="AR53" s="170" t="b">
        <v>0</v>
      </c>
      <c r="AS53" s="802" t="s">
        <v>2311</v>
      </c>
      <c r="AT53" s="802"/>
      <c r="AV53" s="175"/>
      <c r="BC53" s="175"/>
    </row>
    <row r="54" spans="1:55" ht="18.75" customHeight="1">
      <c r="A54" s="172"/>
      <c r="B54" s="1014"/>
      <c r="C54" s="1015"/>
      <c r="D54" s="1015"/>
      <c r="E54" s="1015"/>
      <c r="F54" s="235" t="s">
        <v>86</v>
      </c>
      <c r="G54" s="236"/>
      <c r="H54" s="236"/>
      <c r="I54" s="236"/>
      <c r="J54" s="236"/>
      <c r="K54" s="236"/>
      <c r="L54" s="236"/>
      <c r="M54" s="1016" t="s">
        <v>2402</v>
      </c>
      <c r="N54" s="804"/>
      <c r="O54" s="804"/>
      <c r="P54" s="804"/>
      <c r="Q54" s="804"/>
      <c r="R54" s="231" t="s">
        <v>4</v>
      </c>
      <c r="S54" s="804"/>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2306</v>
      </c>
      <c r="AO54" s="802"/>
      <c r="AP54" s="802"/>
      <c r="AR54" s="170" t="b">
        <v>0</v>
      </c>
      <c r="AS54" s="802" t="s">
        <v>2312</v>
      </c>
      <c r="AT54" s="802"/>
    </row>
    <row r="55" spans="1:55" ht="24.75" customHeight="1">
      <c r="A55" s="172"/>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2299</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202" t="s">
        <v>1</v>
      </c>
      <c r="AA60" s="191" t="s">
        <v>166</v>
      </c>
      <c r="AB60" s="1055" t="str">
        <f>IFERROR(IF(T61&gt;=T60,"○","×"),"")</f>
        <v>○</v>
      </c>
      <c r="AC60" s="243"/>
      <c r="AD60" s="244"/>
      <c r="AE60" s="244"/>
      <c r="AF60" s="244"/>
      <c r="AG60" s="244"/>
      <c r="AH60" s="244"/>
      <c r="AI60" s="244"/>
      <c r="AJ60" s="244"/>
      <c r="AK60" s="244"/>
      <c r="AL60" s="172"/>
      <c r="AM60" s="796" t="s">
        <v>2300</v>
      </c>
      <c r="AN60" s="797"/>
      <c r="AO60" s="797"/>
      <c r="AP60" s="797"/>
      <c r="AQ60" s="797"/>
      <c r="AR60" s="797"/>
      <c r="AS60" s="797"/>
      <c r="AT60" s="797"/>
      <c r="AU60" s="797"/>
      <c r="AV60" s="797"/>
      <c r="AW60" s="797"/>
      <c r="AX60" s="797"/>
      <c r="AY60" s="798"/>
    </row>
    <row r="61" spans="1:55" ht="27" customHeight="1" thickBot="1">
      <c r="A61" s="172"/>
      <c r="B61" s="242"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93" t="s">
        <v>1</v>
      </c>
      <c r="AA61" s="191" t="s">
        <v>166</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2382</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2353</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49" t="s">
        <v>1</v>
      </c>
      <c r="Z67" s="250" t="s">
        <v>2319</v>
      </c>
      <c r="AA67" s="251"/>
      <c r="AB67" s="172"/>
      <c r="AC67" s="172"/>
      <c r="AD67" s="172"/>
      <c r="AE67" s="172"/>
      <c r="AF67" s="172"/>
      <c r="AG67" s="172" t="s">
        <v>166</v>
      </c>
      <c r="AH67" s="252" t="str">
        <f>IF(T68&lt;T67,"×","")</f>
        <v/>
      </c>
      <c r="AI67" s="172"/>
      <c r="AJ67" s="172"/>
      <c r="AK67" s="172"/>
      <c r="AL67" s="172"/>
      <c r="AM67" s="784" t="s">
        <v>2383</v>
      </c>
      <c r="AN67" s="785"/>
      <c r="AO67" s="785"/>
      <c r="AP67" s="785"/>
      <c r="AQ67" s="785"/>
      <c r="AR67" s="785"/>
      <c r="AS67" s="785"/>
      <c r="AT67" s="785"/>
      <c r="AU67" s="785"/>
      <c r="AV67" s="785"/>
      <c r="AW67" s="785"/>
      <c r="AX67" s="785"/>
      <c r="AY67" s="786"/>
    </row>
    <row r="68" spans="1:74" ht="23.25" customHeight="1" thickBot="1">
      <c r="A68" s="172"/>
      <c r="B68" s="1035" t="s">
        <v>2377</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53" t="s">
        <v>1</v>
      </c>
      <c r="Z68" s="172"/>
      <c r="AA68" s="254" t="s">
        <v>24</v>
      </c>
      <c r="AB68" s="843">
        <f>IFERROR(T69/T67*100,0)</f>
        <v>0</v>
      </c>
      <c r="AC68" s="844"/>
      <c r="AD68" s="845"/>
      <c r="AE68" s="255" t="s">
        <v>138</v>
      </c>
      <c r="AF68" s="255" t="s">
        <v>25</v>
      </c>
      <c r="AG68" s="172" t="s">
        <v>238</v>
      </c>
      <c r="AH68" s="200" t="str">
        <f>IF(T67=0,"",(IF(AB68&gt;=200/3,"○","×")))</f>
        <v/>
      </c>
      <c r="AI68" s="238"/>
      <c r="AJ68" s="238"/>
      <c r="AK68" s="238"/>
      <c r="AL68" s="172"/>
      <c r="AM68" s="784" t="s">
        <v>2355</v>
      </c>
      <c r="AN68" s="785"/>
      <c r="AO68" s="785"/>
      <c r="AP68" s="785"/>
      <c r="AQ68" s="785"/>
      <c r="AR68" s="785"/>
      <c r="AS68" s="785"/>
      <c r="AT68" s="785"/>
      <c r="AU68" s="785"/>
      <c r="AV68" s="785"/>
      <c r="AW68" s="785"/>
      <c r="AX68" s="785"/>
      <c r="AY68" s="786"/>
    </row>
    <row r="69" spans="1:74" ht="19.5" customHeight="1" thickBot="1">
      <c r="A69" s="172"/>
      <c r="B69" s="256"/>
      <c r="C69" s="1033" t="s">
        <v>2379</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57" t="s">
        <v>1</v>
      </c>
      <c r="Z69" s="258" t="s">
        <v>2319</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904" t="s">
        <v>2378</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0</v>
      </c>
      <c r="AN74" s="802" t="s">
        <v>2313</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2346</v>
      </c>
      <c r="F75" s="1060"/>
      <c r="G75" s="1060"/>
      <c r="H75" s="1060"/>
      <c r="I75" s="1060"/>
      <c r="J75" s="1060"/>
      <c r="K75" s="1060"/>
      <c r="L75" s="1060"/>
      <c r="M75" s="1060"/>
      <c r="N75" s="1060"/>
      <c r="O75" s="1060"/>
      <c r="P75" s="1060"/>
      <c r="Q75" s="1060"/>
      <c r="R75" s="1060"/>
      <c r="S75" s="1060"/>
      <c r="T75" s="1060"/>
      <c r="U75" s="1060"/>
      <c r="V75" s="1060"/>
      <c r="W75" s="1060"/>
      <c r="X75" s="1061"/>
      <c r="Y75" s="174" t="s">
        <v>166</v>
      </c>
      <c r="Z75" s="200" t="str">
        <f>IF('別紙様式2-2（４・５月分）'!AV8="継続ベア加算なし","",IF(AM74=TRUE,"○","×"))</f>
        <v/>
      </c>
      <c r="AA75" s="267"/>
      <c r="AB75" s="267"/>
      <c r="AC75" s="267"/>
      <c r="AD75" s="267"/>
      <c r="AE75" s="267"/>
      <c r="AF75" s="267"/>
      <c r="AG75" s="267"/>
      <c r="AH75" s="267"/>
      <c r="AI75" s="267"/>
      <c r="AJ75" s="267"/>
      <c r="AK75" s="267"/>
      <c r="AL75" s="267"/>
      <c r="AM75" s="784" t="s">
        <v>2247</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78" t="s">
        <v>2345</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72" t="s">
        <v>1</v>
      </c>
      <c r="AA79" s="191" t="s">
        <v>166</v>
      </c>
      <c r="AB79" s="841"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49" t="s">
        <v>1</v>
      </c>
      <c r="AA80" s="191" t="s">
        <v>238</v>
      </c>
      <c r="AB80" s="842"/>
      <c r="AC80" s="191"/>
      <c r="AD80" s="191"/>
      <c r="AE80" s="191"/>
      <c r="AF80" s="191"/>
      <c r="AG80" s="191"/>
      <c r="AH80" s="238"/>
      <c r="AI80" s="238"/>
      <c r="AJ80" s="238"/>
      <c r="AK80" s="238"/>
      <c r="AL80" s="238"/>
      <c r="AM80" s="273"/>
    </row>
    <row r="81" spans="1:51" ht="9.75" customHeight="1" thickBot="1">
      <c r="A81" s="172"/>
      <c r="B81" s="271"/>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2301</v>
      </c>
      <c r="AC82" s="862">
        <f>IFERROR(U83/U81*100,0)</f>
        <v>0</v>
      </c>
      <c r="AD82" s="863"/>
      <c r="AE82" s="864"/>
      <c r="AF82" s="860" t="s">
        <v>138</v>
      </c>
      <c r="AG82" s="860" t="s">
        <v>25</v>
      </c>
      <c r="AH82" s="861" t="s">
        <v>166</v>
      </c>
      <c r="AI82" s="841" t="str">
        <f>IF('別紙様式2-2（４・５月分）'!AV7="新規ベア加算なし","",IF(U81=0,"",IF(AND(AC82&gt;=200/3,AC82&lt;=100),"○","×")))</f>
        <v/>
      </c>
      <c r="AJ82" s="238"/>
      <c r="AK82" s="172"/>
      <c r="AL82" s="238"/>
      <c r="AM82" s="1192" t="s">
        <v>2384</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2380</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2301</v>
      </c>
      <c r="AC87" s="862">
        <f>IFERROR(U88/U86*100,0)</f>
        <v>0</v>
      </c>
      <c r="AD87" s="863"/>
      <c r="AE87" s="864"/>
      <c r="AF87" s="860" t="s">
        <v>138</v>
      </c>
      <c r="AG87" s="860" t="s">
        <v>25</v>
      </c>
      <c r="AH87" s="861" t="s">
        <v>166</v>
      </c>
      <c r="AI87" s="841" t="str">
        <f>IF('別紙様式2-2（４・５月分）'!AV7="新規ベア加算なし","",IF(U86=0,"",IF(AND(AC87&gt;=200/3,AC87&lt;=100),"○","×")))</f>
        <v/>
      </c>
      <c r="AJ87" s="238"/>
      <c r="AK87" s="238"/>
      <c r="AL87" s="238"/>
      <c r="AM87" s="1192" t="s">
        <v>2385</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2381</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B6="旧処遇加算Ⅰ・Ⅱ相当あり",'別紙様式2-4（年度内の区分変更がある場合に記入）'!AX7="旧処遇加算Ⅰ・Ⅱ相当あり"),"該当","")</f>
        <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B6="旧処遇加算Ⅰ・Ⅱ相当なし",'別紙様式2-4（年度内の区分変更がある場合に記入）'!AX7="旧処遇加算Ⅰ・Ⅱ相当あり"),"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264</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252</v>
      </c>
      <c r="F98" s="977"/>
      <c r="G98" s="977"/>
      <c r="H98" s="977"/>
      <c r="I98" s="977"/>
      <c r="J98" s="977"/>
      <c r="K98" s="977"/>
      <c r="L98" s="977"/>
      <c r="M98" s="977"/>
      <c r="N98" s="977"/>
      <c r="O98" s="977"/>
      <c r="P98" s="977"/>
      <c r="Q98" s="977"/>
      <c r="R98" s="978"/>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2313</v>
      </c>
      <c r="AO99" s="802"/>
      <c r="AP99" s="802"/>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02" t="s">
        <v>2315</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2116</v>
      </c>
      <c r="D103" s="821"/>
      <c r="E103" s="821"/>
      <c r="F103" s="821"/>
      <c r="G103" s="821"/>
      <c r="H103" s="821"/>
      <c r="I103" s="821"/>
      <c r="J103" s="821"/>
      <c r="K103" s="821"/>
      <c r="L103" s="241"/>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2253</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253</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255</v>
      </c>
      <c r="F106" s="977"/>
      <c r="G106" s="977"/>
      <c r="H106" s="977"/>
      <c r="I106" s="977"/>
      <c r="J106" s="977"/>
      <c r="K106" s="977"/>
      <c r="L106" s="977"/>
      <c r="M106" s="977"/>
      <c r="N106" s="977"/>
      <c r="O106" s="977"/>
      <c r="P106" s="977"/>
      <c r="Q106" s="977"/>
      <c r="R106" s="978"/>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817"/>
      <c r="C107" s="296"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2313</v>
      </c>
      <c r="AO107" s="802"/>
      <c r="AP107" s="802"/>
      <c r="AQ107" s="175"/>
      <c r="AR107" s="170" t="b">
        <v>0</v>
      </c>
      <c r="AS107" s="802" t="s">
        <v>2316</v>
      </c>
      <c r="AT107" s="802"/>
      <c r="AU107" s="802"/>
    </row>
    <row r="108" spans="1:51" s="183" customFormat="1" ht="25.5" customHeight="1" thickBot="1">
      <c r="A108" s="182"/>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0</v>
      </c>
      <c r="AN108" s="802" t="s">
        <v>2315</v>
      </c>
      <c r="AO108" s="802"/>
      <c r="AP108" s="802"/>
      <c r="AQ108" s="317"/>
      <c r="AR108" s="170" t="b">
        <v>0</v>
      </c>
      <c r="AS108" s="802" t="s">
        <v>2317</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2387</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2388</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2386</v>
      </c>
      <c r="D114" s="821"/>
      <c r="E114" s="821"/>
      <c r="F114" s="821"/>
      <c r="G114" s="821"/>
      <c r="H114" s="821"/>
      <c r="I114" s="821"/>
      <c r="J114" s="821"/>
      <c r="K114" s="821"/>
      <c r="L114" s="241"/>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2252</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02" t="s">
        <v>2316</v>
      </c>
      <c r="AT117" s="802"/>
      <c r="AU117" s="802"/>
    </row>
    <row r="118" spans="1:51" s="183" customFormat="1" ht="20.25" customHeight="1" thickBot="1">
      <c r="A118" s="182"/>
      <c r="B118" s="924"/>
      <c r="C118" s="925"/>
      <c r="D118" s="1182" t="s">
        <v>255</v>
      </c>
      <c r="E118" s="1182"/>
      <c r="F118" s="1182"/>
      <c r="G118" s="1182"/>
      <c r="H118" s="1182"/>
      <c r="I118" s="1182"/>
      <c r="J118" s="1182"/>
      <c r="K118" s="1182"/>
      <c r="L118" s="1182"/>
      <c r="M118" s="1182"/>
      <c r="N118" s="1182"/>
      <c r="O118" s="1182"/>
      <c r="P118" s="1182"/>
      <c r="Q118" s="1183"/>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2313</v>
      </c>
      <c r="AO118" s="802"/>
      <c r="AP118" s="802"/>
      <c r="AR118" s="170" t="b">
        <v>0</v>
      </c>
      <c r="AS118" s="802" t="s">
        <v>2317</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0</v>
      </c>
      <c r="AN119" s="802" t="s">
        <v>2315</v>
      </c>
      <c r="AO119" s="802"/>
      <c r="AP119" s="802"/>
      <c r="AR119" s="170" t="b">
        <v>0</v>
      </c>
      <c r="AS119" s="802" t="s">
        <v>2318</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2389</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2390</v>
      </c>
      <c r="C125" s="808"/>
      <c r="D125" s="808"/>
      <c r="E125" s="808"/>
      <c r="F125" s="808"/>
      <c r="G125" s="808"/>
      <c r="H125" s="808"/>
      <c r="I125" s="808"/>
      <c r="J125" s="808"/>
      <c r="K125" s="808"/>
      <c r="L125" s="241"/>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2251</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2118</v>
      </c>
      <c r="C129" s="977"/>
      <c r="D129" s="977"/>
      <c r="E129" s="977"/>
      <c r="F129" s="977"/>
      <c r="G129" s="977"/>
      <c r="H129" s="977"/>
      <c r="I129" s="977"/>
      <c r="J129" s="977"/>
      <c r="K129" s="977"/>
      <c r="L129" s="977"/>
      <c r="M129" s="977"/>
      <c r="N129" s="977"/>
      <c r="O129" s="977"/>
      <c r="P129" s="977"/>
      <c r="Q129" s="978"/>
      <c r="R129" s="341" t="s">
        <v>249</v>
      </c>
      <c r="S129" s="342" t="str">
        <f>'別紙様式2-2（４・５月分）'!AL11</f>
        <v/>
      </c>
      <c r="T129" s="787" t="s">
        <v>2395</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
      </c>
      <c r="AX129" s="210"/>
    </row>
    <row r="130" spans="1:52" ht="17.25" customHeight="1" thickBot="1">
      <c r="A130" s="172"/>
      <c r="B130" s="979" t="s">
        <v>2393</v>
      </c>
      <c r="C130" s="980"/>
      <c r="D130" s="980"/>
      <c r="E130" s="980"/>
      <c r="F130" s="980"/>
      <c r="G130" s="980"/>
      <c r="H130" s="980"/>
      <c r="I130" s="980"/>
      <c r="J130" s="980"/>
      <c r="K130" s="980"/>
      <c r="L130" s="980"/>
      <c r="M130" s="980"/>
      <c r="N130" s="980"/>
      <c r="O130" s="980"/>
      <c r="P130" s="980"/>
      <c r="Q130" s="981"/>
      <c r="R130" s="341" t="s">
        <v>249</v>
      </c>
      <c r="S130" s="342" t="str">
        <f>'別紙様式2-3（６月以降分）'!AR11</f>
        <v/>
      </c>
      <c r="T130" s="787" t="s">
        <v>2396</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2394</v>
      </c>
      <c r="C131" s="980"/>
      <c r="D131" s="980"/>
      <c r="E131" s="980"/>
      <c r="F131" s="980"/>
      <c r="G131" s="980"/>
      <c r="H131" s="980"/>
      <c r="I131" s="980"/>
      <c r="J131" s="980"/>
      <c r="K131" s="980"/>
      <c r="L131" s="980"/>
      <c r="M131" s="980"/>
      <c r="N131" s="980"/>
      <c r="O131" s="980"/>
      <c r="P131" s="980"/>
      <c r="Q131" s="981"/>
      <c r="R131" s="341" t="s">
        <v>249</v>
      </c>
      <c r="S131" s="342" t="str">
        <f>'別紙様式2-4（年度内の区分変更がある場合に記入）'!AR11</f>
        <v/>
      </c>
      <c r="T131" s="787" t="s">
        <v>2397</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784" t="s">
        <v>2400</v>
      </c>
      <c r="AN133" s="793"/>
      <c r="AO133" s="793"/>
      <c r="AP133" s="793"/>
      <c r="AQ133" s="793"/>
      <c r="AR133" s="793"/>
      <c r="AS133" s="793"/>
      <c r="AT133" s="793"/>
      <c r="AU133" s="793"/>
      <c r="AV133" s="793"/>
      <c r="AW133" s="793"/>
      <c r="AX133" s="793"/>
      <c r="AY133" s="794"/>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2391</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2120</v>
      </c>
      <c r="C142" s="1185"/>
      <c r="D142" s="1185"/>
      <c r="E142" s="1185"/>
      <c r="F142" s="1185"/>
      <c r="G142" s="1185"/>
      <c r="H142" s="1185"/>
      <c r="I142" s="1185"/>
      <c r="J142" s="1185"/>
      <c r="K142" s="1185"/>
      <c r="L142" s="1185"/>
      <c r="M142" s="1185"/>
      <c r="N142" s="1185"/>
      <c r="O142" s="1185"/>
      <c r="P142" s="1185"/>
      <c r="Q142" s="1186"/>
      <c r="R142" s="341" t="s">
        <v>249</v>
      </c>
      <c r="S142" s="368"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2121</v>
      </c>
      <c r="C143" s="819"/>
      <c r="D143" s="819"/>
      <c r="E143" s="819"/>
      <c r="F143" s="819"/>
      <c r="G143" s="819"/>
      <c r="H143" s="819"/>
      <c r="I143" s="819"/>
      <c r="J143" s="819"/>
      <c r="K143" s="819"/>
      <c r="L143" s="819"/>
      <c r="M143" s="819"/>
      <c r="N143" s="819"/>
      <c r="O143" s="819"/>
      <c r="P143" s="819"/>
      <c r="Q143" s="820"/>
      <c r="R143" s="341" t="s">
        <v>249</v>
      </c>
      <c r="S143" s="369"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2320</v>
      </c>
      <c r="C144" s="819"/>
      <c r="D144" s="819"/>
      <c r="E144" s="819"/>
      <c r="F144" s="819"/>
      <c r="G144" s="819"/>
      <c r="H144" s="819"/>
      <c r="I144" s="819"/>
      <c r="J144" s="819"/>
      <c r="K144" s="819"/>
      <c r="L144" s="819"/>
      <c r="M144" s="819"/>
      <c r="N144" s="819"/>
      <c r="O144" s="819"/>
      <c r="P144" s="819"/>
      <c r="Q144" s="820"/>
      <c r="R144" s="341" t="s">
        <v>249</v>
      </c>
      <c r="S144" s="369" t="str">
        <f>IF('別紙様式2-4（年度内の区分変更がある場合に記入）'!AS11="未入力あり","×",'別紙様式2-4（年度内の区分変更がある場合に記入）'!AS11)</f>
        <v/>
      </c>
      <c r="T144" s="790" t="s">
        <v>2321</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82"/>
    </row>
    <row r="148" spans="1:51" s="183" customFormat="1" ht="28.5" customHeight="1">
      <c r="A148" s="182"/>
      <c r="B148" s="270"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
      </c>
      <c r="AJ150" s="983"/>
      <c r="AK150" s="984"/>
      <c r="AL150" s="182"/>
    </row>
    <row r="151" spans="1:51" s="183" customFormat="1" ht="39" customHeight="1">
      <c r="A151" s="182"/>
      <c r="B151" s="270"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2314</v>
      </c>
      <c r="AN153" s="784" t="s">
        <v>2255</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2256</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0</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2256</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0</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2256</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0</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0</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2256</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0</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0</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0</v>
      </c>
      <c r="AN171" s="796" t="s">
        <v>2256</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2256</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18" t="s">
        <v>22</v>
      </c>
      <c r="C181" s="1019"/>
      <c r="D181" s="1019"/>
      <c r="E181" s="1020" t="b">
        <v>0</v>
      </c>
      <c r="F181" s="373"/>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0</v>
      </c>
      <c r="AN181" s="796" t="s">
        <v>2248</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71" t="str">
        <f>IF(AND(AM187=TRUE,OR(Q20=0,AM188=TRUE),AM189=TRUE,AM190=TRUE,AM191=TRUE,AM192=TRUE),"○","×")</f>
        <v>×</v>
      </c>
      <c r="AL186" s="172"/>
      <c r="AM186" s="784" t="s">
        <v>2257</v>
      </c>
      <c r="AN186" s="785"/>
      <c r="AO186" s="785"/>
      <c r="AP186" s="785"/>
      <c r="AQ186" s="785"/>
      <c r="AR186" s="785"/>
      <c r="AS186" s="785"/>
      <c r="AT186" s="785"/>
      <c r="AU186" s="785"/>
      <c r="AV186" s="785"/>
      <c r="AW186" s="785"/>
      <c r="AX186" s="785"/>
      <c r="AY186" s="786"/>
    </row>
    <row r="187" spans="1:55" s="183" customFormat="1" ht="26.25" customHeight="1">
      <c r="A187" s="182"/>
      <c r="B187" s="373"/>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72"/>
      <c r="AM187" s="171" t="b">
        <v>0</v>
      </c>
      <c r="AN187" s="317"/>
      <c r="AO187" s="317"/>
      <c r="AP187" s="317"/>
      <c r="AQ187" s="317"/>
      <c r="AR187" s="317"/>
      <c r="AS187" s="317"/>
      <c r="AT187" s="317"/>
      <c r="AU187" s="317"/>
      <c r="AV187" s="317"/>
    </row>
    <row r="188" spans="1:55" s="183" customFormat="1" ht="35.25" customHeight="1">
      <c r="A188" s="182"/>
      <c r="B188" s="382"/>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72"/>
      <c r="AM188" s="170" t="b">
        <v>0</v>
      </c>
      <c r="AN188" s="317"/>
      <c r="AO188" s="317"/>
      <c r="AP188" s="317"/>
      <c r="AQ188" s="317"/>
      <c r="AR188" s="317"/>
      <c r="AS188" s="317"/>
      <c r="AT188" s="317"/>
      <c r="AU188" s="317"/>
      <c r="AV188" s="317"/>
    </row>
    <row r="189" spans="1:55" s="183" customFormat="1" ht="37.5" customHeight="1">
      <c r="A189" s="182"/>
      <c r="B189" s="382"/>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72"/>
      <c r="AM189" s="170" t="b">
        <v>0</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0</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0</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47" t="s">
        <v>2293</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c r="F200" s="974"/>
      <c r="G200" s="407" t="s">
        <v>4</v>
      </c>
      <c r="H200" s="973"/>
      <c r="I200" s="974"/>
      <c r="J200" s="407" t="s">
        <v>3</v>
      </c>
      <c r="K200" s="973"/>
      <c r="L200" s="974"/>
      <c r="M200" s="407" t="s">
        <v>2</v>
      </c>
      <c r="N200" s="395"/>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2348</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
      </c>
      <c r="AL219" s="431"/>
      <c r="AM219" s="175"/>
    </row>
    <row r="220" spans="1:56" s="389" customFormat="1" ht="25.5" customHeight="1">
      <c r="A220" s="385"/>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
      </c>
      <c r="AL220" s="431"/>
      <c r="AM220" s="175"/>
    </row>
    <row r="221" spans="1:56" s="389" customFormat="1" ht="48.75" customHeight="1">
      <c r="A221" s="385"/>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2350</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2351</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
      </c>
      <c r="AL225" s="432"/>
      <c r="AM225" s="175"/>
    </row>
    <row r="226" spans="1:56" s="183" customFormat="1">
      <c r="A226" s="182"/>
      <c r="B226" s="1140" t="s">
        <v>2352</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2363</v>
      </c>
      <c r="B5" s="1291"/>
      <c r="C5" s="1291"/>
      <c r="D5" s="1291"/>
      <c r="E5" s="1291"/>
      <c r="F5" s="1291"/>
      <c r="G5" s="1291"/>
      <c r="H5" s="1291"/>
      <c r="I5" s="1291"/>
      <c r="J5" s="1292"/>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2364</v>
      </c>
      <c r="B6" s="1291"/>
      <c r="C6" s="1291"/>
      <c r="D6" s="1291"/>
      <c r="E6" s="1291"/>
      <c r="F6" s="1291"/>
      <c r="G6" s="1291"/>
      <c r="H6" s="1291"/>
      <c r="I6" s="1291"/>
      <c r="J6" s="1292"/>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93" t="s">
        <v>2365</v>
      </c>
      <c r="B7" s="1291"/>
      <c r="C7" s="1291"/>
      <c r="D7" s="1291"/>
      <c r="E7" s="1291"/>
      <c r="F7" s="1291"/>
      <c r="G7" s="1291"/>
      <c r="H7" s="1291"/>
      <c r="I7" s="1291"/>
      <c r="J7" s="1292"/>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314" t="s">
        <v>2112</v>
      </c>
      <c r="AH7" s="1315"/>
      <c r="AI7" s="1315"/>
      <c r="AJ7" s="1315"/>
      <c r="AK7" s="1316"/>
      <c r="AL7" s="525">
        <f>SUMIF(N:N,"特定加算",AL:AL)</f>
        <v>0</v>
      </c>
      <c r="AM7" s="283"/>
      <c r="AQ7" s="526" t="s">
        <v>2203</v>
      </c>
      <c r="AR7" s="527"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28"/>
      <c r="B8" s="529"/>
      <c r="C8" s="1231" t="s">
        <v>2359</v>
      </c>
      <c r="D8" s="1231"/>
      <c r="E8" s="1231"/>
      <c r="F8" s="1231"/>
      <c r="G8" s="1231"/>
      <c r="H8" s="1231"/>
      <c r="I8" s="1231"/>
      <c r="J8" s="1232"/>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314" t="s">
        <v>2342</v>
      </c>
      <c r="AH8" s="1315"/>
      <c r="AI8" s="1315"/>
      <c r="AJ8" s="1315"/>
      <c r="AK8" s="1316"/>
      <c r="AL8" s="525">
        <f>SUM(AW:AW)</f>
        <v>0</v>
      </c>
      <c r="AM8" s="283"/>
      <c r="AQ8" s="526" t="s">
        <v>2204</v>
      </c>
      <c r="AR8" s="527"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4" t="s">
        <v>2358</v>
      </c>
      <c r="B9" s="1294"/>
      <c r="C9" s="1294"/>
      <c r="D9" s="1294"/>
      <c r="E9" s="1294"/>
      <c r="F9" s="1294"/>
      <c r="G9" s="1294"/>
      <c r="H9" s="1294"/>
      <c r="I9" s="1294"/>
      <c r="J9" s="1294"/>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2371</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未入力あり</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2328</v>
      </c>
      <c r="C12" s="1299"/>
      <c r="D12" s="1299"/>
      <c r="E12" s="1299"/>
      <c r="F12" s="1300"/>
      <c r="G12" s="1304" t="s">
        <v>63</v>
      </c>
      <c r="H12" s="1284" t="s">
        <v>88</v>
      </c>
      <c r="I12" s="1284"/>
      <c r="J12" s="1306" t="s">
        <v>69</v>
      </c>
      <c r="K12" s="1308" t="s">
        <v>40</v>
      </c>
      <c r="L12" s="1310" t="s">
        <v>2175</v>
      </c>
      <c r="M12" s="1282" t="s">
        <v>67</v>
      </c>
      <c r="N12" s="1288"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2362</v>
      </c>
      <c r="AG12" s="1325" t="s">
        <v>2199</v>
      </c>
      <c r="AH12" s="1326"/>
      <c r="AI12" s="1330" t="s">
        <v>241</v>
      </c>
      <c r="AJ12" s="1331"/>
      <c r="AK12" s="543" t="s">
        <v>235</v>
      </c>
      <c r="AL12" s="543" t="s">
        <v>239</v>
      </c>
      <c r="AM12" s="544" t="s">
        <v>240</v>
      </c>
      <c r="AN12" s="1233" t="s">
        <v>2327</v>
      </c>
      <c r="AY12" s="1235" t="s">
        <v>2360</v>
      </c>
    </row>
    <row r="13" spans="1:213" ht="127.5" customHeight="1" thickBot="1">
      <c r="A13" s="1260"/>
      <c r="B13" s="1301"/>
      <c r="C13" s="1302"/>
      <c r="D13" s="1302"/>
      <c r="E13" s="1302"/>
      <c r="F13" s="1303"/>
      <c r="G13" s="1305"/>
      <c r="H13" s="545" t="s">
        <v>2401</v>
      </c>
      <c r="I13" s="545" t="s">
        <v>2330</v>
      </c>
      <c r="J13" s="1307"/>
      <c r="K13" s="1309"/>
      <c r="L13" s="1311"/>
      <c r="M13" s="1283"/>
      <c r="N13" s="1289"/>
      <c r="O13" s="546" t="s">
        <v>2336</v>
      </c>
      <c r="P13" s="547" t="s">
        <v>2113</v>
      </c>
      <c r="Q13" s="546" t="s">
        <v>2216</v>
      </c>
      <c r="R13" s="547" t="s">
        <v>177</v>
      </c>
      <c r="S13" s="1327" t="s">
        <v>2335</v>
      </c>
      <c r="T13" s="1328"/>
      <c r="U13" s="1328"/>
      <c r="V13" s="1328"/>
      <c r="W13" s="1328"/>
      <c r="X13" s="1328"/>
      <c r="Y13" s="1328"/>
      <c r="Z13" s="1328"/>
      <c r="AA13" s="1328"/>
      <c r="AB13" s="1328"/>
      <c r="AC13" s="1328"/>
      <c r="AD13" s="1329"/>
      <c r="AE13" s="548" t="s">
        <v>2294</v>
      </c>
      <c r="AF13" s="1323"/>
      <c r="AG13" s="549" t="s">
        <v>2200</v>
      </c>
      <c r="AH13" s="550" t="s">
        <v>2201</v>
      </c>
      <c r="AI13" s="551" t="s">
        <v>2332</v>
      </c>
      <c r="AJ13" s="550" t="s">
        <v>2333</v>
      </c>
      <c r="AK13" s="552" t="s">
        <v>234</v>
      </c>
      <c r="AL13" s="552" t="s">
        <v>2344</v>
      </c>
      <c r="AM13" s="553" t="s">
        <v>2337</v>
      </c>
      <c r="AN13" s="1234"/>
      <c r="AO13" s="554"/>
      <c r="AP13" s="555" t="s">
        <v>2207</v>
      </c>
      <c r="AQ13" s="555" t="s">
        <v>2181</v>
      </c>
      <c r="AR13" s="555" t="s">
        <v>2202</v>
      </c>
      <c r="AS13" s="555" t="s">
        <v>2195</v>
      </c>
      <c r="AT13" s="556" t="s">
        <v>2182</v>
      </c>
      <c r="AU13" s="557" t="s">
        <v>2183</v>
      </c>
      <c r="AV13" s="555" t="s">
        <v>2184</v>
      </c>
      <c r="AW13" s="558" t="s">
        <v>2185</v>
      </c>
      <c r="AX13" s="555" t="s">
        <v>2186</v>
      </c>
      <c r="AY13" s="1236"/>
    </row>
    <row r="14" spans="1:213" ht="32.1" customHeight="1">
      <c r="A14" s="1295">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96"/>
      <c r="B15" s="1286"/>
      <c r="C15" s="1263"/>
      <c r="D15" s="1263"/>
      <c r="E15" s="1263"/>
      <c r="F15" s="1264"/>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97"/>
      <c r="B16" s="1287"/>
      <c r="C16" s="1265"/>
      <c r="D16" s="1265"/>
      <c r="E16" s="1265"/>
      <c r="F16" s="126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228">
        <v>2</v>
      </c>
      <c r="B17" s="1261" t="str">
        <f>IF(基本情報入力シート!C55="","",基本情報入力シート!C55)</f>
        <v/>
      </c>
      <c r="C17" s="1261"/>
      <c r="D17" s="1261"/>
      <c r="E17" s="1261"/>
      <c r="F17" s="1262"/>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229"/>
      <c r="B18" s="1263"/>
      <c r="C18" s="1263"/>
      <c r="D18" s="1263"/>
      <c r="E18" s="1263"/>
      <c r="F18" s="1264"/>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230"/>
      <c r="B19" s="1265"/>
      <c r="C19" s="1265"/>
      <c r="D19" s="1265"/>
      <c r="E19" s="1265"/>
      <c r="F19" s="126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251">
        <v>3</v>
      </c>
      <c r="B20" s="1252" t="str">
        <f>IF(基本情報入力シート!C56="","",基本情報入力シート!C56)</f>
        <v/>
      </c>
      <c r="C20" s="1252"/>
      <c r="D20" s="1252"/>
      <c r="E20" s="1252"/>
      <c r="F20" s="1252"/>
      <c r="G20" s="1253" t="str">
        <f>IF(基本情報入力シート!M56="","",基本情報入力シート!M56)</f>
        <v/>
      </c>
      <c r="H20" s="1253" t="str">
        <f>IF(基本情報入力シート!R56="","",基本情報入力シート!R56)</f>
        <v/>
      </c>
      <c r="I20" s="1253" t="str">
        <f>IF(基本情報入力シート!W56="","",基本情報入力シート!W56)</f>
        <v/>
      </c>
      <c r="J20" s="1253" t="str">
        <f>IF(基本情報入力シート!X56="","",基本情報入力シート!X56)</f>
        <v/>
      </c>
      <c r="K20" s="1253" t="str">
        <f>IF(基本情報入力シート!Y56="","",基本情報入力シート!Y56)</f>
        <v/>
      </c>
      <c r="L20" s="1280" t="str">
        <f>IF(基本情報入力シート!AB56="","",基本情報入力シート!AB56)</f>
        <v/>
      </c>
      <c r="M20" s="1281"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229"/>
      <c r="B21" s="1226"/>
      <c r="C21" s="1226"/>
      <c r="D21" s="1226"/>
      <c r="E21" s="1226"/>
      <c r="F21" s="1226"/>
      <c r="G21" s="1238"/>
      <c r="H21" s="1238"/>
      <c r="I21" s="1238"/>
      <c r="J21" s="1238"/>
      <c r="K21" s="1238"/>
      <c r="L21" s="1241"/>
      <c r="M21" s="1244"/>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250"/>
      <c r="B22" s="1246"/>
      <c r="C22" s="1246"/>
      <c r="D22" s="1246"/>
      <c r="E22" s="1246"/>
      <c r="F22" s="1246"/>
      <c r="G22" s="1247"/>
      <c r="H22" s="1247"/>
      <c r="I22" s="1247"/>
      <c r="J22" s="1247"/>
      <c r="K22" s="1247"/>
      <c r="L22" s="1248"/>
      <c r="M22" s="1249"/>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43"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229"/>
      <c r="B24" s="1226"/>
      <c r="C24" s="1226"/>
      <c r="D24" s="1226"/>
      <c r="E24" s="1226"/>
      <c r="F24" s="1226"/>
      <c r="G24" s="1238"/>
      <c r="H24" s="1238"/>
      <c r="I24" s="1238"/>
      <c r="J24" s="1238"/>
      <c r="K24" s="1238"/>
      <c r="L24" s="1241"/>
      <c r="M24" s="1244"/>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230"/>
      <c r="B25" s="1227"/>
      <c r="C25" s="1227"/>
      <c r="D25" s="1227"/>
      <c r="E25" s="1227"/>
      <c r="F25" s="1227"/>
      <c r="G25" s="1239"/>
      <c r="H25" s="1239"/>
      <c r="I25" s="1239"/>
      <c r="J25" s="1239"/>
      <c r="K25" s="1239"/>
      <c r="L25" s="1242"/>
      <c r="M25" s="1245"/>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251">
        <v>5</v>
      </c>
      <c r="B26" s="1252" t="str">
        <f>IF(基本情報入力シート!C58="","",基本情報入力シート!C58)</f>
        <v/>
      </c>
      <c r="C26" s="1252"/>
      <c r="D26" s="1252"/>
      <c r="E26" s="1252"/>
      <c r="F26" s="1252"/>
      <c r="G26" s="1253" t="str">
        <f>IF(基本情報入力シート!M58="","",基本情報入力シート!M58)</f>
        <v/>
      </c>
      <c r="H26" s="1253" t="str">
        <f>IF(基本情報入力シート!R58="","",基本情報入力シート!R58)</f>
        <v/>
      </c>
      <c r="I26" s="1253" t="str">
        <f>IF(基本情報入力シート!W58="","",基本情報入力シート!W58)</f>
        <v/>
      </c>
      <c r="J26" s="1253" t="str">
        <f>IF(基本情報入力シート!X58="","",基本情報入力シート!X58)</f>
        <v/>
      </c>
      <c r="K26" s="1253" t="str">
        <f>IF(基本情報入力シート!Y58="","",基本情報入力シート!Y58)</f>
        <v/>
      </c>
      <c r="L26" s="1280" t="str">
        <f>IF(基本情報入力シート!AB58="","",基本情報入力シート!AB58)</f>
        <v/>
      </c>
      <c r="M26" s="1281"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229"/>
      <c r="B27" s="1226"/>
      <c r="C27" s="1226"/>
      <c r="D27" s="1226"/>
      <c r="E27" s="1226"/>
      <c r="F27" s="1226"/>
      <c r="G27" s="1238"/>
      <c r="H27" s="1238"/>
      <c r="I27" s="1238"/>
      <c r="J27" s="1238"/>
      <c r="K27" s="1238"/>
      <c r="L27" s="1241"/>
      <c r="M27" s="1244"/>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43"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229"/>
      <c r="B30" s="1226"/>
      <c r="C30" s="1226"/>
      <c r="D30" s="1226"/>
      <c r="E30" s="1226"/>
      <c r="F30" s="1226"/>
      <c r="G30" s="1238"/>
      <c r="H30" s="1238"/>
      <c r="I30" s="1238"/>
      <c r="J30" s="1238"/>
      <c r="K30" s="1238"/>
      <c r="L30" s="1241"/>
      <c r="M30" s="1244"/>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230"/>
      <c r="B31" s="1227"/>
      <c r="C31" s="1227"/>
      <c r="D31" s="1227"/>
      <c r="E31" s="1227"/>
      <c r="F31" s="1227"/>
      <c r="G31" s="1239"/>
      <c r="H31" s="1239"/>
      <c r="I31" s="1239"/>
      <c r="J31" s="1239"/>
      <c r="K31" s="1239"/>
      <c r="L31" s="1242"/>
      <c r="M31" s="1245"/>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43"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229"/>
      <c r="B33" s="1226"/>
      <c r="C33" s="1226"/>
      <c r="D33" s="1226"/>
      <c r="E33" s="1226"/>
      <c r="F33" s="1226"/>
      <c r="G33" s="1238"/>
      <c r="H33" s="1238"/>
      <c r="I33" s="1238"/>
      <c r="J33" s="1238"/>
      <c r="K33" s="1238"/>
      <c r="L33" s="1241"/>
      <c r="M33" s="1244"/>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230"/>
      <c r="B34" s="1227"/>
      <c r="C34" s="1227"/>
      <c r="D34" s="1227"/>
      <c r="E34" s="1227"/>
      <c r="F34" s="1227"/>
      <c r="G34" s="1239"/>
      <c r="H34" s="1239"/>
      <c r="I34" s="1239"/>
      <c r="J34" s="1239"/>
      <c r="K34" s="1239"/>
      <c r="L34" s="1242"/>
      <c r="M34" s="1245"/>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2366</v>
      </c>
      <c r="B5" s="1231"/>
      <c r="C5" s="1231"/>
      <c r="D5" s="1231"/>
      <c r="E5" s="1231"/>
      <c r="F5" s="1231"/>
      <c r="G5" s="1231"/>
      <c r="H5" s="1231"/>
      <c r="I5" s="1231"/>
      <c r="J5" s="1231"/>
      <c r="K5" s="1232"/>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2367</v>
      </c>
      <c r="C6" s="1231"/>
      <c r="D6" s="1231"/>
      <c r="E6" s="1231"/>
      <c r="F6" s="1231"/>
      <c r="G6" s="1231"/>
      <c r="H6" s="1231"/>
      <c r="I6" s="1231"/>
      <c r="J6" s="1231"/>
      <c r="K6" s="1232"/>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32"/>
      <c r="B7" s="1337" t="s">
        <v>2368</v>
      </c>
      <c r="C7" s="1231"/>
      <c r="D7" s="1231"/>
      <c r="E7" s="1231"/>
      <c r="F7" s="1231"/>
      <c r="G7" s="1231"/>
      <c r="H7" s="1231"/>
      <c r="I7" s="1231"/>
      <c r="J7" s="1231"/>
      <c r="K7" s="1232"/>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2112</v>
      </c>
      <c r="AL7" s="1404"/>
      <c r="AM7" s="1404"/>
      <c r="AN7" s="1404"/>
      <c r="AO7" s="1404"/>
      <c r="AP7" s="1404"/>
      <c r="AQ7" s="1405"/>
      <c r="AR7" s="639">
        <f>SUMIF(T:T,"令和６年度の算定予定",AR:AR)</f>
        <v>0</v>
      </c>
      <c r="AS7" s="537"/>
      <c r="AT7" s="537"/>
      <c r="AY7" s="638"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40"/>
      <c r="B8" s="1337" t="s">
        <v>2369</v>
      </c>
      <c r="C8" s="1231"/>
      <c r="D8" s="1231"/>
      <c r="E8" s="1231"/>
      <c r="F8" s="1231"/>
      <c r="G8" s="1231"/>
      <c r="H8" s="1231"/>
      <c r="I8" s="1231"/>
      <c r="J8" s="1231"/>
      <c r="K8" s="1232"/>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2325</v>
      </c>
      <c r="AL8" s="1404"/>
      <c r="AM8" s="1404"/>
      <c r="AN8" s="1404"/>
      <c r="AO8" s="1404"/>
      <c r="AP8" s="1404"/>
      <c r="AQ8" s="1405"/>
      <c r="AR8" s="645">
        <f>SUM(BJ:BJ)</f>
        <v>0</v>
      </c>
      <c r="AS8" s="537"/>
      <c r="AT8" s="537"/>
      <c r="AY8" s="638" t="s">
        <v>2341</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2372</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77"/>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2298</v>
      </c>
      <c r="X12" s="1445"/>
      <c r="Y12" s="1445"/>
      <c r="Z12" s="1445"/>
      <c r="AA12" s="1445"/>
      <c r="AB12" s="1445"/>
      <c r="AC12" s="1445"/>
      <c r="AD12" s="1445"/>
      <c r="AE12" s="1445"/>
      <c r="AF12" s="1445"/>
      <c r="AG12" s="1445"/>
      <c r="AH12" s="1446"/>
      <c r="AI12" s="1444" t="s">
        <v>2169</v>
      </c>
      <c r="AJ12" s="1440" t="s">
        <v>2331</v>
      </c>
      <c r="AK12" s="1442" t="s">
        <v>2194</v>
      </c>
      <c r="AL12" s="1443"/>
      <c r="AM12" s="1518" t="s">
        <v>2177</v>
      </c>
      <c r="AN12" s="1331"/>
      <c r="AO12" s="1330" t="s">
        <v>241</v>
      </c>
      <c r="AP12" s="1331"/>
      <c r="AQ12" s="543" t="s">
        <v>235</v>
      </c>
      <c r="AR12" s="543" t="s">
        <v>239</v>
      </c>
      <c r="AS12" s="544" t="s">
        <v>240</v>
      </c>
      <c r="AT12" s="1346" t="s">
        <v>2327</v>
      </c>
      <c r="AU12" s="554"/>
      <c r="AV12" s="1341" t="s">
        <v>2326</v>
      </c>
      <c r="AW12" s="1341"/>
      <c r="BL12" s="1235" t="s">
        <v>2360</v>
      </c>
    </row>
    <row r="13" spans="1:64" ht="159.75" customHeight="1" thickBot="1">
      <c r="A13" s="1478"/>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2356</v>
      </c>
      <c r="AL13" s="550" t="s">
        <v>2191</v>
      </c>
      <c r="AM13" s="550" t="s">
        <v>2174</v>
      </c>
      <c r="AN13" s="551" t="s">
        <v>2192</v>
      </c>
      <c r="AO13" s="551" t="s">
        <v>2332</v>
      </c>
      <c r="AP13" s="550" t="s">
        <v>2333</v>
      </c>
      <c r="AQ13" s="552" t="s">
        <v>234</v>
      </c>
      <c r="AR13" s="552" t="s">
        <v>2343</v>
      </c>
      <c r="AS13" s="688" t="s">
        <v>2337</v>
      </c>
      <c r="AT13" s="1234"/>
      <c r="AU13" s="656"/>
      <c r="AV13" s="555" t="s">
        <v>2187</v>
      </c>
      <c r="AW13" s="657" t="s">
        <v>2214</v>
      </c>
      <c r="AX13" s="658" t="s">
        <v>2215</v>
      </c>
      <c r="AY13" s="555" t="s">
        <v>2181</v>
      </c>
      <c r="AZ13" s="1496" t="s">
        <v>2196</v>
      </c>
      <c r="BA13" s="1496"/>
      <c r="BB13" s="1496"/>
      <c r="BC13" s="1496"/>
      <c r="BD13" s="1496"/>
      <c r="BE13" s="1496"/>
      <c r="BF13" s="555" t="s">
        <v>2195</v>
      </c>
      <c r="BG13" s="555" t="s">
        <v>2182</v>
      </c>
      <c r="BH13" s="555" t="s">
        <v>2183</v>
      </c>
      <c r="BI13" s="555" t="s">
        <v>2184</v>
      </c>
      <c r="BJ13" s="558" t="s">
        <v>2185</v>
      </c>
      <c r="BK13" s="558" t="s">
        <v>2186</v>
      </c>
      <c r="BL13" s="1335"/>
    </row>
    <row r="14" spans="1:64"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68" t="str">
        <f>IF(AV14="","",IF(V14&lt;O14,"！加算の要件上は問題ありませんが、令和６年４・５月と比較して令和６年６月に加算率が下がる計画になっています。",""))</f>
        <v/>
      </c>
      <c r="AU14" s="660"/>
      <c r="AV14" s="1496" t="str">
        <f>IF(K14&lt;&gt;"","V列に色付け","")</f>
        <v/>
      </c>
      <c r="AW14" s="661"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55" t="str">
        <f>G14</f>
        <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55" t="str">
        <f>G14</f>
        <v/>
      </c>
    </row>
    <row r="16" spans="1:64" ht="15" customHeight="1">
      <c r="A16" s="1250"/>
      <c r="B16" s="1286"/>
      <c r="C16" s="1263"/>
      <c r="D16" s="1263"/>
      <c r="E16" s="1263"/>
      <c r="F16" s="1264"/>
      <c r="G16" s="1268"/>
      <c r="H16" s="1268"/>
      <c r="I16" s="1268"/>
      <c r="J16" s="1375"/>
      <c r="K16" s="1268"/>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60"/>
      <c r="AV16" s="1496" t="str">
        <f>IF(K14&lt;&gt;"","V列に色付け","")</f>
        <v/>
      </c>
      <c r="AW16" s="1519"/>
      <c r="AX16" s="1510"/>
      <c r="AY16" s="175"/>
      <c r="AZ16" s="175"/>
      <c r="BA16" s="175"/>
      <c r="BB16" s="175"/>
      <c r="BC16" s="175"/>
      <c r="BD16" s="175"/>
      <c r="BE16" s="175"/>
      <c r="BF16" s="175"/>
      <c r="BG16" s="175"/>
      <c r="BH16" s="175"/>
      <c r="BI16" s="175"/>
      <c r="BJ16" s="175"/>
      <c r="BK16" s="175"/>
      <c r="BL16" s="555" t="str">
        <f>G14</f>
        <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
      </c>
      <c r="AX17" s="1510"/>
      <c r="AY17" s="175"/>
      <c r="AZ17" s="175"/>
      <c r="BA17" s="175"/>
      <c r="BB17" s="175"/>
      <c r="BC17" s="175"/>
      <c r="BD17" s="175"/>
      <c r="BE17" s="175"/>
      <c r="BF17" s="175"/>
      <c r="BG17" s="175"/>
      <c r="BH17" s="175"/>
      <c r="BI17" s="175"/>
      <c r="BJ17" s="175"/>
      <c r="BK17" s="175"/>
      <c r="BL17" s="555" t="str">
        <f>G14</f>
        <v/>
      </c>
    </row>
    <row r="18" spans="1:64"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68" t="str">
        <f t="shared" ref="AT18:AT78" si="0">IF(AV18="","",IF(V18&lt;O18,"！加算の要件上は問題ありませんが、令和６年４・５月と比較して令和６年６月に加算率が下がる計画になっています。",""))</f>
        <v/>
      </c>
      <c r="AU18" s="663"/>
      <c r="AV18" s="1496" t="str">
        <f>IF(K18&lt;&gt;"","V列に色付け","")</f>
        <v/>
      </c>
      <c r="AW18" s="661"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55" t="str">
        <f>G18</f>
        <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55" t="str">
        <f>G18</f>
        <v/>
      </c>
    </row>
    <row r="20" spans="1:64" ht="15" customHeight="1">
      <c r="A20" s="1250"/>
      <c r="B20" s="1286"/>
      <c r="C20" s="1263"/>
      <c r="D20" s="1263"/>
      <c r="E20" s="1263"/>
      <c r="F20" s="1264"/>
      <c r="G20" s="1268"/>
      <c r="H20" s="1268"/>
      <c r="I20" s="1268"/>
      <c r="J20" s="1375"/>
      <c r="K20" s="1268"/>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63"/>
      <c r="AV20" s="1496" t="str">
        <f>IF(K18&lt;&gt;"","V列に色付け","")</f>
        <v/>
      </c>
      <c r="AW20" s="1519"/>
      <c r="AX20" s="1510"/>
      <c r="AY20" s="175"/>
      <c r="AZ20" s="175"/>
      <c r="BA20" s="175"/>
      <c r="BB20" s="175"/>
      <c r="BC20" s="175"/>
      <c r="BD20" s="175"/>
      <c r="BE20" s="175"/>
      <c r="BF20" s="175"/>
      <c r="BG20" s="175"/>
      <c r="BH20" s="175"/>
      <c r="BI20" s="175"/>
      <c r="BJ20" s="175"/>
      <c r="BK20" s="175"/>
      <c r="BL20" s="555" t="str">
        <f>G18</f>
        <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
      </c>
      <c r="AX21" s="1510"/>
      <c r="AY21" s="175"/>
      <c r="AZ21" s="175"/>
      <c r="BA21" s="175"/>
      <c r="BB21" s="175"/>
      <c r="BC21" s="175"/>
      <c r="BD21" s="175"/>
      <c r="BE21" s="175"/>
      <c r="BF21" s="175"/>
      <c r="BG21" s="175"/>
      <c r="BH21" s="175"/>
      <c r="BI21" s="175"/>
      <c r="BJ21" s="175"/>
      <c r="BK21" s="175"/>
      <c r="BL21" s="555" t="str">
        <f>G18</f>
        <v/>
      </c>
    </row>
    <row r="22" spans="1:64"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68" t="str">
        <f t="shared" si="0"/>
        <v/>
      </c>
      <c r="AU22" s="663"/>
      <c r="AV22" s="1496" t="str">
        <f>IF(K22&lt;&gt;"","V列に色付け","")</f>
        <v/>
      </c>
      <c r="AW22" s="661"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55" t="str">
        <f>G22</f>
        <v/>
      </c>
    </row>
    <row r="24" spans="1:64" ht="15" customHeight="1">
      <c r="A24" s="1250"/>
      <c r="B24" s="1286"/>
      <c r="C24" s="1263"/>
      <c r="D24" s="1263"/>
      <c r="E24" s="1263"/>
      <c r="F24" s="1264"/>
      <c r="G24" s="1268"/>
      <c r="H24" s="1268"/>
      <c r="I24" s="1268"/>
      <c r="J24" s="1375"/>
      <c r="K24" s="1268"/>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63"/>
      <c r="AV24" s="1496" t="str">
        <f>IF(K22&lt;&gt;"","V列に色付け","")</f>
        <v/>
      </c>
      <c r="AW24" s="1519"/>
      <c r="AX24" s="1510"/>
      <c r="AY24" s="175"/>
      <c r="AZ24" s="175"/>
      <c r="BA24" s="175"/>
      <c r="BB24" s="175"/>
      <c r="BC24" s="175"/>
      <c r="BD24" s="175"/>
      <c r="BE24" s="175"/>
      <c r="BF24" s="175"/>
      <c r="BG24" s="175"/>
      <c r="BH24" s="175"/>
      <c r="BI24" s="175"/>
      <c r="BJ24" s="175"/>
      <c r="BK24" s="175"/>
      <c r="BL24" s="555" t="str">
        <f>G22</f>
        <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
      </c>
      <c r="AX25" s="1510"/>
      <c r="AY25" s="175"/>
      <c r="AZ25" s="175"/>
      <c r="BA25" s="175"/>
      <c r="BB25" s="175"/>
      <c r="BC25" s="175"/>
      <c r="BD25" s="175"/>
      <c r="BE25" s="175"/>
      <c r="BF25" s="175"/>
      <c r="BG25" s="175"/>
      <c r="BH25" s="175"/>
      <c r="BI25" s="175"/>
      <c r="BJ25" s="175"/>
      <c r="BK25" s="175"/>
      <c r="BL25" s="555" t="str">
        <f>G22</f>
        <v/>
      </c>
    </row>
    <row r="26" spans="1:64"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68" t="str">
        <f t="shared" si="0"/>
        <v/>
      </c>
      <c r="AU26" s="663"/>
      <c r="AV26" s="1496" t="str">
        <f>IF(K26&lt;&gt;"","V列に色付け","")</f>
        <v/>
      </c>
      <c r="AW26" s="661"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63"/>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55" t="str">
        <f>G26</f>
        <v/>
      </c>
    </row>
    <row r="28" spans="1:64"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63"/>
      <c r="AV28" s="1496" t="str">
        <f>IF(K26&lt;&gt;"","V列に色付け","")</f>
        <v/>
      </c>
      <c r="AW28" s="1519"/>
      <c r="AX28" s="1510"/>
      <c r="AY28" s="175"/>
      <c r="AZ28" s="175"/>
      <c r="BA28" s="175"/>
      <c r="BB28" s="175"/>
      <c r="BC28" s="175"/>
      <c r="BD28" s="175"/>
      <c r="BE28" s="175"/>
      <c r="BF28" s="175"/>
      <c r="BG28" s="175"/>
      <c r="BH28" s="175"/>
      <c r="BI28" s="175"/>
      <c r="BJ28" s="175"/>
      <c r="BK28" s="175"/>
      <c r="BL28" s="555" t="str">
        <f>G26</f>
        <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
      </c>
      <c r="AX29" s="1510"/>
      <c r="AY29" s="175"/>
      <c r="AZ29" s="175"/>
      <c r="BA29" s="175"/>
      <c r="BB29" s="175"/>
      <c r="BC29" s="175"/>
      <c r="BD29" s="175"/>
      <c r="BE29" s="175"/>
      <c r="BF29" s="175"/>
      <c r="BG29" s="175"/>
      <c r="BH29" s="175"/>
      <c r="BI29" s="175"/>
      <c r="BJ29" s="175"/>
      <c r="BK29" s="175"/>
      <c r="BL29" s="555" t="str">
        <f>G26</f>
        <v/>
      </c>
    </row>
    <row r="30" spans="1:64"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
      </c>
      <c r="AW30" s="664"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
      </c>
    </row>
    <row r="32" spans="1:64" ht="15" customHeight="1">
      <c r="A32" s="1250"/>
      <c r="B32" s="1286"/>
      <c r="C32" s="1263"/>
      <c r="D32" s="1263"/>
      <c r="E32" s="1263"/>
      <c r="F32" s="1264"/>
      <c r="G32" s="1268"/>
      <c r="H32" s="1268"/>
      <c r="I32" s="1268"/>
      <c r="J32" s="1375"/>
      <c r="K32" s="1268"/>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
      </c>
      <c r="AW32" s="1521"/>
      <c r="AX32" s="1524"/>
      <c r="AY32" s="175"/>
      <c r="AZ32" s="175"/>
      <c r="BA32" s="175"/>
      <c r="BB32" s="175"/>
      <c r="BC32" s="175"/>
      <c r="BD32" s="175"/>
      <c r="BE32" s="175"/>
      <c r="BF32" s="175"/>
      <c r="BG32" s="175"/>
      <c r="BH32" s="175"/>
      <c r="BI32" s="175"/>
      <c r="BJ32" s="175"/>
      <c r="BK32" s="175"/>
      <c r="BL32" s="555" t="str">
        <f>G30</f>
        <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
      </c>
    </row>
    <row r="34" spans="1:64"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274" t="str">
        <f>IF(基本情報入力シート!AB59="","",基本情報入力シート!AB59)</f>
        <v/>
      </c>
      <c r="M34" s="1377"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68" t="str">
        <f t="shared" si="0"/>
        <v/>
      </c>
      <c r="AU34" s="663"/>
      <c r="AV34" s="1496" t="str">
        <f>IF(K34&lt;&gt;"","V列に色付け","")</f>
        <v/>
      </c>
      <c r="AW34" s="664"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3">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55" t="str">
        <f>G34</f>
        <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55" t="str">
        <f>G34</f>
        <v/>
      </c>
    </row>
    <row r="36" spans="1:64" ht="15" customHeight="1">
      <c r="A36" s="1250"/>
      <c r="B36" s="1286"/>
      <c r="C36" s="1263"/>
      <c r="D36" s="1263"/>
      <c r="E36" s="1263"/>
      <c r="F36" s="1264"/>
      <c r="G36" s="1268"/>
      <c r="H36" s="1268"/>
      <c r="I36" s="1268"/>
      <c r="J36" s="1375"/>
      <c r="K36" s="1268"/>
      <c r="L36" s="1274"/>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
      </c>
      <c r="AW36" s="1521"/>
      <c r="AX36" s="1524"/>
      <c r="AY36" s="175"/>
      <c r="AZ36" s="175"/>
      <c r="BA36" s="175"/>
      <c r="BB36" s="175"/>
      <c r="BC36" s="175"/>
      <c r="BD36" s="175"/>
      <c r="BE36" s="175"/>
      <c r="BF36" s="175"/>
      <c r="BG36" s="175"/>
      <c r="BH36" s="175"/>
      <c r="BI36" s="175"/>
      <c r="BJ36" s="175"/>
      <c r="BK36" s="175"/>
      <c r="BL36" s="555" t="str">
        <f>G34</f>
        <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
      </c>
      <c r="AX37" s="1525"/>
      <c r="AY37" s="175"/>
      <c r="AZ37" s="175"/>
      <c r="BA37" s="175"/>
      <c r="BB37" s="175"/>
      <c r="BC37" s="175"/>
      <c r="BD37" s="175"/>
      <c r="BE37" s="175"/>
      <c r="BF37" s="175"/>
      <c r="BG37" s="175"/>
      <c r="BH37" s="175"/>
      <c r="BI37" s="175"/>
      <c r="BJ37" s="175"/>
      <c r="BK37" s="175"/>
      <c r="BL37" s="555" t="str">
        <f>G34</f>
        <v/>
      </c>
    </row>
    <row r="38" spans="1:64"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68" t="str">
        <f t="shared" si="0"/>
        <v/>
      </c>
      <c r="AU38" s="663"/>
      <c r="AV38" s="1496" t="str">
        <f>IF(K38&lt;&gt;"","V列に色付け","")</f>
        <v/>
      </c>
      <c r="AW38" s="664"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17">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55" t="str">
        <f>G38</f>
        <v/>
      </c>
    </row>
    <row r="40" spans="1:64" ht="15" customHeight="1">
      <c r="A40" s="1250"/>
      <c r="B40" s="1286"/>
      <c r="C40" s="1263"/>
      <c r="D40" s="1263"/>
      <c r="E40" s="1263"/>
      <c r="F40" s="1264"/>
      <c r="G40" s="1268"/>
      <c r="H40" s="1268"/>
      <c r="I40" s="1268"/>
      <c r="J40" s="1375"/>
      <c r="K40" s="1268"/>
      <c r="L40" s="1274"/>
      <c r="M40" s="1277"/>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
      </c>
      <c r="AW40" s="1521"/>
      <c r="AX40" s="1510"/>
      <c r="AY40" s="175"/>
      <c r="AZ40" s="175"/>
      <c r="BA40" s="175"/>
      <c r="BB40" s="175"/>
      <c r="BC40" s="175"/>
      <c r="BD40" s="175"/>
      <c r="BE40" s="175"/>
      <c r="BF40" s="175"/>
      <c r="BG40" s="175"/>
      <c r="BH40" s="175"/>
      <c r="BI40" s="175"/>
      <c r="BJ40" s="175"/>
      <c r="BK40" s="175"/>
      <c r="BL40" s="555" t="str">
        <f>G38</f>
        <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
      </c>
      <c r="AX41" s="1510"/>
      <c r="AY41" s="175"/>
      <c r="AZ41" s="175"/>
      <c r="BA41" s="175"/>
      <c r="BB41" s="175"/>
      <c r="BC41" s="175"/>
      <c r="BD41" s="175"/>
      <c r="BE41" s="175"/>
      <c r="BF41" s="175"/>
      <c r="BG41" s="175"/>
      <c r="BH41" s="175"/>
      <c r="BI41" s="175"/>
      <c r="BJ41" s="175"/>
      <c r="BK41" s="175"/>
      <c r="BL41" s="555" t="str">
        <f>G38</f>
        <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2370</v>
      </c>
      <c r="B5" s="1533"/>
      <c r="C5" s="1533"/>
      <c r="D5" s="1533"/>
      <c r="E5" s="1533"/>
      <c r="F5" s="1533"/>
      <c r="G5" s="1533"/>
      <c r="H5" s="1533"/>
      <c r="I5" s="1533"/>
      <c r="J5" s="1533"/>
      <c r="K5" s="1534"/>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2367</v>
      </c>
      <c r="C6" s="1231"/>
      <c r="D6" s="1231"/>
      <c r="E6" s="1231"/>
      <c r="F6" s="1231"/>
      <c r="G6" s="1231"/>
      <c r="H6" s="1231"/>
      <c r="I6" s="1231"/>
      <c r="J6" s="1231"/>
      <c r="K6" s="1232"/>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2112</v>
      </c>
      <c r="AL6" s="1404"/>
      <c r="AM6" s="1404"/>
      <c r="AN6" s="1404"/>
      <c r="AO6" s="1404"/>
      <c r="AP6" s="1404"/>
      <c r="AQ6" s="1405"/>
      <c r="AR6" s="668">
        <f>SUMIF(T:T,"区分変更後の算定予定",AR:AR)</f>
        <v>0</v>
      </c>
      <c r="AS6" s="537"/>
      <c r="AT6" s="524"/>
      <c r="AU6" s="524"/>
      <c r="AV6" s="1598" t="s">
        <v>2266</v>
      </c>
      <c r="AW6" s="1599"/>
      <c r="AY6" s="648"/>
      <c r="AZ6" s="648"/>
      <c r="BA6" s="648"/>
      <c r="BB6" s="648"/>
      <c r="BC6" s="648"/>
      <c r="BD6" s="648"/>
      <c r="BE6" s="648"/>
      <c r="BF6" s="648"/>
      <c r="BG6" s="648"/>
      <c r="BH6" s="648"/>
    </row>
    <row r="7" spans="1:60" ht="35.25" customHeight="1" thickBot="1">
      <c r="A7" s="632"/>
      <c r="B7" s="1337" t="s">
        <v>2368</v>
      </c>
      <c r="C7" s="1231"/>
      <c r="D7" s="1231"/>
      <c r="E7" s="1231"/>
      <c r="F7" s="1231"/>
      <c r="G7" s="1231"/>
      <c r="H7" s="1231"/>
      <c r="I7" s="1231"/>
      <c r="J7" s="1231"/>
      <c r="K7" s="1232"/>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2357</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2369</v>
      </c>
      <c r="C8" s="1231"/>
      <c r="D8" s="1231"/>
      <c r="E8" s="1231"/>
      <c r="F8" s="1231"/>
      <c r="G8" s="1231"/>
      <c r="H8" s="1231"/>
      <c r="I8" s="1231"/>
      <c r="J8" s="1231"/>
      <c r="K8" s="1232"/>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2373</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259"/>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3" t="s">
        <v>2331</v>
      </c>
      <c r="AK12" s="1565" t="s">
        <v>2194</v>
      </c>
      <c r="AL12" s="1331"/>
      <c r="AM12" s="1518" t="s">
        <v>2177</v>
      </c>
      <c r="AN12" s="1331"/>
      <c r="AO12" s="1330" t="s">
        <v>241</v>
      </c>
      <c r="AP12" s="1331"/>
      <c r="AQ12" s="543" t="s">
        <v>235</v>
      </c>
      <c r="AR12" s="543" t="s">
        <v>239</v>
      </c>
      <c r="AS12" s="544" t="s">
        <v>240</v>
      </c>
      <c r="AT12" s="1346" t="s">
        <v>2327</v>
      </c>
      <c r="AU12" s="673"/>
      <c r="AV12" s="519"/>
      <c r="BF12" s="1527" t="s">
        <v>2360</v>
      </c>
      <c r="BG12" s="1528"/>
      <c r="BH12" s="1529"/>
    </row>
    <row r="13" spans="1:60" ht="132.75" customHeight="1" thickBot="1">
      <c r="A13" s="1260"/>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2356</v>
      </c>
      <c r="AL13" s="675" t="s">
        <v>2191</v>
      </c>
      <c r="AM13" s="675" t="s">
        <v>2174</v>
      </c>
      <c r="AN13" s="676" t="s">
        <v>2192</v>
      </c>
      <c r="AO13" s="676" t="s">
        <v>2332</v>
      </c>
      <c r="AP13" s="675" t="s">
        <v>2333</v>
      </c>
      <c r="AQ13" s="677" t="s">
        <v>234</v>
      </c>
      <c r="AR13" s="552" t="s">
        <v>2344</v>
      </c>
      <c r="AS13" s="678" t="s">
        <v>2337</v>
      </c>
      <c r="AT13" s="1234"/>
      <c r="AU13" s="673"/>
      <c r="AV13" s="555" t="s">
        <v>2187</v>
      </c>
      <c r="AW13" s="657" t="s">
        <v>2214</v>
      </c>
      <c r="AX13" s="657" t="s">
        <v>2215</v>
      </c>
      <c r="AY13" s="555" t="s">
        <v>2181</v>
      </c>
      <c r="AZ13" s="555" t="s">
        <v>2195</v>
      </c>
      <c r="BA13" s="555" t="s">
        <v>2182</v>
      </c>
      <c r="BB13" s="555" t="s">
        <v>2183</v>
      </c>
      <c r="BC13" s="555" t="s">
        <v>2184</v>
      </c>
      <c r="BD13" s="558" t="s">
        <v>2185</v>
      </c>
      <c r="BE13" s="558" t="s">
        <v>2186</v>
      </c>
      <c r="BF13" s="1530"/>
      <c r="BG13" s="1531"/>
      <c r="BH13" s="1532"/>
    </row>
    <row r="14" spans="1:60"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1"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55" t="str">
        <f>'別紙様式2-3（６月以降分）'!AJ14</f>
        <v/>
      </c>
      <c r="AK14" s="1557">
        <f>'別紙様式2-3（６月以降分）'!AK14</f>
        <v>0</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66"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
      </c>
      <c r="AX14" s="1525" t="str">
        <f>IF(SUM('別紙様式2-2（４・５月分）'!P14:P16)=0,"",SUM('別紙様式2-2（４・５月分）'!P14:P16))</f>
        <v/>
      </c>
      <c r="AY14" s="1593" t="str">
        <f>IFERROR(VLOOKUP(K14,【参考】数式用!$AJ$2:$AK$24,2,FALSE),"")</f>
        <v/>
      </c>
      <c r="AZ14" s="596"/>
      <c r="BE14" s="440"/>
      <c r="BF14" s="1496" t="str">
        <f>G14</f>
        <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
      </c>
      <c r="AX15" s="1510"/>
      <c r="AY15" s="1592"/>
      <c r="AZ15" s="533"/>
      <c r="BE15" s="440"/>
      <c r="BF15" s="1496" t="str">
        <f>G14</f>
        <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1"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55" t="str">
        <f>'別紙様式2-3（６月以降分）'!AJ18</f>
        <v/>
      </c>
      <c r="AK18" s="1584">
        <f>'別紙様式2-3（６月以降分）'!AK18</f>
        <v>0</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66"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
      </c>
      <c r="AX18" s="1510" t="str">
        <f>IF(SUM('別紙様式2-2（４・５月分）'!P17:P19)=0,"",SUM('別紙様式2-2（４・５月分）'!P17:P19))</f>
        <v/>
      </c>
      <c r="AY18" s="1592" t="str">
        <f>IFERROR(VLOOKUP(K18,【参考】数式用!$AJ$2:$AK$24,2,FALSE),"")</f>
        <v/>
      </c>
      <c r="AZ18" s="596"/>
      <c r="BE18" s="440"/>
      <c r="BF18" s="1496" t="str">
        <f>G18</f>
        <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
      </c>
      <c r="AX19" s="1510"/>
      <c r="AY19" s="1592"/>
      <c r="AZ19" s="533"/>
      <c r="BE19" s="440"/>
      <c r="BF19" s="1496" t="str">
        <f>G18</f>
        <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1"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55" t="str">
        <f>'別紙様式2-3（６月以降分）'!AJ22</f>
        <v/>
      </c>
      <c r="AK22" s="1584">
        <f>'別紙様式2-3（６月以降分）'!AK22</f>
        <v>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
      </c>
      <c r="AX22" s="1510" t="str">
        <f>IF(SUM('別紙様式2-2（４・５月分）'!P20:P22)=0,"",SUM('別紙様式2-2（４・５月分）'!P20:P22))</f>
        <v/>
      </c>
      <c r="AY22" s="1593" t="str">
        <f>IFERROR(VLOOKUP(K22,【参考】数式用!$AJ$2:$AK$24,2,FALSE),"")</f>
        <v/>
      </c>
      <c r="AZ22" s="596"/>
      <c r="BE22" s="440"/>
      <c r="BF22" s="1496" t="str">
        <f>G22</f>
        <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
      </c>
      <c r="AX23" s="1510"/>
      <c r="AY23" s="1592"/>
      <c r="AZ23" s="533"/>
      <c r="BE23" s="440"/>
      <c r="BF23" s="1496" t="str">
        <f>G22</f>
        <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68"/>
      <c r="V24" s="1466" t="str">
        <f>IFERROR(VLOOKUP(K22,【参考】数式用!$A$5:$AB$27,MATCH(U24,【参考】数式用!$B$4:$AB$4,0)+1,0),"")</f>
        <v/>
      </c>
      <c r="W24" s="1468" t="s">
        <v>19</v>
      </c>
      <c r="X24" s="1582"/>
      <c r="Y24" s="1410" t="s">
        <v>10</v>
      </c>
      <c r="Z24" s="1582"/>
      <c r="AA24" s="1410" t="s">
        <v>45</v>
      </c>
      <c r="AB24" s="1582"/>
      <c r="AC24" s="1410" t="s">
        <v>10</v>
      </c>
      <c r="AD24" s="1582"/>
      <c r="AE24" s="1410" t="s">
        <v>2172</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1"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55" t="str">
        <f>'別紙様式2-3（６月以降分）'!AJ26</f>
        <v/>
      </c>
      <c r="AK26" s="1584">
        <f>'別紙様式2-3（６月以降分）'!AK26</f>
        <v>0</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
      </c>
      <c r="AX26" s="1510" t="str">
        <f>IF(SUM('別紙様式2-2（４・５月分）'!P23:P25)=0,"",SUM('別紙様式2-2（４・５月分）'!P23:P25))</f>
        <v/>
      </c>
      <c r="AY26" s="1592" t="str">
        <f>IFERROR(VLOOKUP(K26,【参考】数式用!$AJ$2:$AK$24,2,FALSE),"")</f>
        <v/>
      </c>
      <c r="AZ26" s="596"/>
      <c r="BE26" s="440"/>
      <c r="BF26" s="1496" t="str">
        <f>G26</f>
        <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
      </c>
      <c r="AX27" s="1510"/>
      <c r="AY27" s="1592"/>
      <c r="AZ27" s="533"/>
      <c r="BE27" s="440"/>
      <c r="BF27" s="1496" t="str">
        <f>G26</f>
        <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68"/>
      <c r="V28" s="1466" t="str">
        <f>IFERROR(VLOOKUP(K26,【参考】数式用!$A$5:$AB$27,MATCH(U28,【参考】数式用!$B$4:$AB$4,0)+1,0),"")</f>
        <v/>
      </c>
      <c r="W28" s="1468" t="s">
        <v>19</v>
      </c>
      <c r="X28" s="1582"/>
      <c r="Y28" s="1410" t="s">
        <v>10</v>
      </c>
      <c r="Z28" s="1582"/>
      <c r="AA28" s="1410" t="s">
        <v>45</v>
      </c>
      <c r="AB28" s="1582"/>
      <c r="AC28" s="1410" t="s">
        <v>10</v>
      </c>
      <c r="AD28" s="1582"/>
      <c r="AE28" s="1410" t="s">
        <v>2172</v>
      </c>
      <c r="AF28" s="1410" t="s">
        <v>24</v>
      </c>
      <c r="AG28" s="1410" t="str">
        <f>IF(X28&gt;=1,(AB28*12+AD28)-(X28*12+Z28)+1,"")</f>
        <v/>
      </c>
      <c r="AH28" s="1412" t="s">
        <v>38</v>
      </c>
      <c r="AI28" s="1414" t="str">
        <f>IFERROR(ROUNDDOWN(ROUND(L26*V28,0)*M26,0)*AG28,"")</f>
        <v/>
      </c>
      <c r="AJ28" s="1576" t="str">
        <f>IFERROR(ROUNDDOWN(ROUND((L26*(V28-AX26)),0)*M26,0)*AG28,"")</f>
        <v/>
      </c>
      <c r="AK28" s="1497"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3"/>
      <c r="AO28" s="1549"/>
      <c r="AP28" s="1547"/>
      <c r="AQ28" s="1549"/>
      <c r="AR28" s="1551"/>
      <c r="AS28" s="1553"/>
      <c r="AT28" s="1535"/>
      <c r="AU28" s="554"/>
      <c r="AV28" s="1496" t="str">
        <f>IF(AND(AB26&lt;&gt;7,AD26&lt;&gt;3),"V列に色付け","")</f>
        <v/>
      </c>
      <c r="AW28" s="1521"/>
      <c r="AX28" s="1510"/>
      <c r="AY28" s="683"/>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
      </c>
      <c r="AX30" s="1510" t="str">
        <f>IF(SUM('別紙様式2-2（４・５月分）'!P26:P28)=0,"",SUM('別紙様式2-2（４・５月分）'!P26:P28))</f>
        <v/>
      </c>
      <c r="AY30" s="1593" t="str">
        <f>IFERROR(VLOOKUP(K30,【参考】数式用!$AJ$2:$AK$24,2,FALSE),"")</f>
        <v/>
      </c>
      <c r="AZ30" s="596"/>
      <c r="BE30" s="440"/>
      <c r="BF30" s="1496" t="str">
        <f>G30</f>
        <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68"/>
      <c r="V32" s="1466" t="str">
        <f>IFERROR(VLOOKUP(K30,【参考】数式用!$A$5:$AB$27,MATCH(U32,【参考】数式用!$B$4:$AB$4,0)+1,0),"")</f>
        <v/>
      </c>
      <c r="W32" s="1468" t="s">
        <v>19</v>
      </c>
      <c r="X32" s="1582"/>
      <c r="Y32" s="1410" t="s">
        <v>10</v>
      </c>
      <c r="Z32" s="1582"/>
      <c r="AA32" s="1410" t="s">
        <v>45</v>
      </c>
      <c r="AB32" s="1582"/>
      <c r="AC32" s="1410" t="s">
        <v>10</v>
      </c>
      <c r="AD32" s="1582"/>
      <c r="AE32" s="1410" t="s">
        <v>2172</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1"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55" t="str">
        <f>'別紙様式2-3（６月以降分）'!AJ34</f>
        <v/>
      </c>
      <c r="AK34" s="1584">
        <f>'別紙様式2-3（６月以降分）'!AK34</f>
        <v>0</v>
      </c>
      <c r="AL34" s="1559" t="str">
        <f>IF('別紙様式2-3（６月以降分）'!AL34="","",'別紙様式2-3（６月以降分）'!AL34)</f>
        <v/>
      </c>
      <c r="AM34" s="1570">
        <f>'別紙様式2-3（６月以降分）'!AM34</f>
        <v>0</v>
      </c>
      <c r="AN34" s="1572"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
      </c>
      <c r="AX34" s="1510" t="str">
        <f>IF(SUM('別紙様式2-2（４・５月分）'!P29:P31)=0,"",SUM('別紙様式2-2（４・５月分）'!P29:P31))</f>
        <v/>
      </c>
      <c r="AY34" s="1592" t="str">
        <f>IFERROR(VLOOKUP(K34,【参考】数式用!$AJ$2:$AK$24,2,FALSE),"")</f>
        <v/>
      </c>
      <c r="AZ34" s="596"/>
      <c r="BE34" s="440"/>
      <c r="BF34" s="1496" t="str">
        <f>G34</f>
        <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
      </c>
      <c r="AX35" s="1510"/>
      <c r="AY35" s="1592"/>
      <c r="AZ35" s="533"/>
      <c r="BE35" s="440"/>
      <c r="BF35" s="1496" t="str">
        <f>G34</f>
        <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68"/>
      <c r="V36" s="1466" t="str">
        <f>IFERROR(VLOOKUP(K34,【参考】数式用!$A$5:$AB$27,MATCH(U36,【参考】数式用!$B$4:$AB$4,0)+1,0),"")</f>
        <v/>
      </c>
      <c r="W36" s="1468" t="s">
        <v>19</v>
      </c>
      <c r="X36" s="1582"/>
      <c r="Y36" s="1410" t="s">
        <v>10</v>
      </c>
      <c r="Z36" s="1582"/>
      <c r="AA36" s="1410" t="s">
        <v>45</v>
      </c>
      <c r="AB36" s="1582"/>
      <c r="AC36" s="1410" t="s">
        <v>10</v>
      </c>
      <c r="AD36" s="1582"/>
      <c r="AE36" s="1410" t="s">
        <v>2172</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453" t="str">
        <f>IF(基本情報入力シート!AB60="","",基本情報入力シート!AB60)</f>
        <v/>
      </c>
      <c r="M38" s="1450"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1"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55" t="str">
        <f>'別紙様式2-3（６月以降分）'!AJ38</f>
        <v/>
      </c>
      <c r="AK38" s="1584">
        <f>'別紙様式2-3（６月以降分）'!AK38</f>
        <v>0</v>
      </c>
      <c r="AL38" s="1559" t="str">
        <f>IF('別紙様式2-3（６月以降分）'!AL38="","",'別紙様式2-3（６月以降分）'!AL38)</f>
        <v/>
      </c>
      <c r="AM38" s="1570">
        <f>'別紙様式2-3（６月以降分）'!AM38</f>
        <v>0</v>
      </c>
      <c r="AN38" s="1572"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
      </c>
      <c r="AX38" s="1510" t="str">
        <f>IF(SUM('別紙様式2-2（４・５月分）'!P32:P34)=0,"",SUM('別紙様式2-2（４・５月分）'!P32:P34))</f>
        <v/>
      </c>
      <c r="AY38" s="1593" t="str">
        <f>IFERROR(VLOOKUP(K38,【参考】数式用!$AJ$2:$AK$24,2,FALSE),"")</f>
        <v/>
      </c>
      <c r="AZ38" s="596"/>
      <c r="BE38" s="440"/>
      <c r="BF38" s="1496" t="str">
        <f>G38</f>
        <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
      </c>
      <c r="AX39" s="1510"/>
      <c r="AY39" s="1592"/>
      <c r="AZ39" s="533"/>
      <c r="BE39" s="440"/>
      <c r="BF39" s="1496" t="str">
        <f>G38</f>
        <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68"/>
      <c r="V40" s="1466" t="str">
        <f>IFERROR(VLOOKUP(K38,【参考】数式用!$A$5:$AB$27,MATCH(U40,【参考】数式用!$B$4:$AB$4,0)+1,0),"")</f>
        <v/>
      </c>
      <c r="W40" s="1468" t="s">
        <v>19</v>
      </c>
      <c r="X40" s="1582"/>
      <c r="Y40" s="1410" t="s">
        <v>10</v>
      </c>
      <c r="Z40" s="1582"/>
      <c r="AA40" s="1410" t="s">
        <v>45</v>
      </c>
      <c r="AB40" s="1582"/>
      <c r="AC40" s="1410" t="s">
        <v>10</v>
      </c>
      <c r="AD40" s="1582"/>
      <c r="AE40" s="1410" t="s">
        <v>2172</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68"/>
      <c r="V44" s="1466" t="str">
        <f>IFERROR(VLOOKUP(K42,【参考】数式用!$A$5:$AB$27,MATCH(U44,【参考】数式用!$B$4:$AB$4,0)+1,0),"")</f>
        <v/>
      </c>
      <c r="W44" s="1468" t="s">
        <v>19</v>
      </c>
      <c r="X44" s="1582"/>
      <c r="Y44" s="1410" t="s">
        <v>10</v>
      </c>
      <c r="Z44" s="1582"/>
      <c r="AA44" s="1410" t="s">
        <v>45</v>
      </c>
      <c r="AB44" s="1582"/>
      <c r="AC44" s="1410" t="s">
        <v>10</v>
      </c>
      <c r="AD44" s="1582"/>
      <c r="AE44" s="1410" t="s">
        <v>2172</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68"/>
      <c r="V48" s="1466" t="str">
        <f>IFERROR(VLOOKUP(K46,【参考】数式用!$A$5:$AB$27,MATCH(U48,【参考】数式用!$B$4:$AB$4,0)+1,0),"")</f>
        <v/>
      </c>
      <c r="W48" s="1468" t="s">
        <v>19</v>
      </c>
      <c r="X48" s="1582"/>
      <c r="Y48" s="1410" t="s">
        <v>10</v>
      </c>
      <c r="Z48" s="1582"/>
      <c r="AA48" s="1410" t="s">
        <v>45</v>
      </c>
      <c r="AB48" s="1582"/>
      <c r="AC48" s="1410" t="s">
        <v>10</v>
      </c>
      <c r="AD48" s="1582"/>
      <c r="AE48" s="1410" t="s">
        <v>2172</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68"/>
      <c r="V52" s="1466" t="str">
        <f>IFERROR(VLOOKUP(K50,【参考】数式用!$A$5:$AB$27,MATCH(U52,【参考】数式用!$B$4:$AB$4,0)+1,0),"")</f>
        <v/>
      </c>
      <c r="W52" s="1468" t="s">
        <v>19</v>
      </c>
      <c r="X52" s="1582"/>
      <c r="Y52" s="1410" t="s">
        <v>10</v>
      </c>
      <c r="Z52" s="1582"/>
      <c r="AA52" s="1410" t="s">
        <v>45</v>
      </c>
      <c r="AB52" s="1582"/>
      <c r="AC52" s="1410" t="s">
        <v>10</v>
      </c>
      <c r="AD52" s="1582"/>
      <c r="AE52" s="1410" t="s">
        <v>2172</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68"/>
      <c r="V56" s="1466" t="str">
        <f>IFERROR(VLOOKUP(K54,【参考】数式用!$A$5:$AB$27,MATCH(U56,【参考】数式用!$B$4:$AB$4,0)+1,0),"")</f>
        <v/>
      </c>
      <c r="W56" s="1468" t="s">
        <v>19</v>
      </c>
      <c r="X56" s="1582"/>
      <c r="Y56" s="1410" t="s">
        <v>10</v>
      </c>
      <c r="Z56" s="1582"/>
      <c r="AA56" s="1410" t="s">
        <v>45</v>
      </c>
      <c r="AB56" s="1582"/>
      <c r="AC56" s="1410" t="s">
        <v>10</v>
      </c>
      <c r="AD56" s="1582"/>
      <c r="AE56" s="1410" t="s">
        <v>2172</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68"/>
      <c r="V60" s="1466" t="str">
        <f>IFERROR(VLOOKUP(K58,【参考】数式用!$A$5:$AB$27,MATCH(U60,【参考】数式用!$B$4:$AB$4,0)+1,0),"")</f>
        <v/>
      </c>
      <c r="W60" s="1468" t="s">
        <v>19</v>
      </c>
      <c r="X60" s="1582"/>
      <c r="Y60" s="1410" t="s">
        <v>10</v>
      </c>
      <c r="Z60" s="1582"/>
      <c r="AA60" s="1410" t="s">
        <v>45</v>
      </c>
      <c r="AB60" s="1582"/>
      <c r="AC60" s="1410" t="s">
        <v>10</v>
      </c>
      <c r="AD60" s="1582"/>
      <c r="AE60" s="1410" t="s">
        <v>2172</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68"/>
      <c r="V64" s="1466" t="str">
        <f>IFERROR(VLOOKUP(K62,【参考】数式用!$A$5:$AB$27,MATCH(U64,【参考】数式用!$B$4:$AB$4,0)+1,0),"")</f>
        <v/>
      </c>
      <c r="W64" s="1468" t="s">
        <v>19</v>
      </c>
      <c r="X64" s="1582"/>
      <c r="Y64" s="1410" t="s">
        <v>10</v>
      </c>
      <c r="Z64" s="1582"/>
      <c r="AA64" s="1410" t="s">
        <v>45</v>
      </c>
      <c r="AB64" s="1582"/>
      <c r="AC64" s="1410" t="s">
        <v>10</v>
      </c>
      <c r="AD64" s="1582"/>
      <c r="AE64" s="1410" t="s">
        <v>2172</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68"/>
      <c r="V68" s="1466" t="str">
        <f>IFERROR(VLOOKUP(K66,【参考】数式用!$A$5:$AB$27,MATCH(U68,【参考】数式用!$B$4:$AB$4,0)+1,0),"")</f>
        <v/>
      </c>
      <c r="W68" s="1468" t="s">
        <v>19</v>
      </c>
      <c r="X68" s="1582"/>
      <c r="Y68" s="1410" t="s">
        <v>10</v>
      </c>
      <c r="Z68" s="1582"/>
      <c r="AA68" s="1410" t="s">
        <v>45</v>
      </c>
      <c r="AB68" s="1582"/>
      <c r="AC68" s="1410" t="s">
        <v>10</v>
      </c>
      <c r="AD68" s="1582"/>
      <c r="AE68" s="1410" t="s">
        <v>2172</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68"/>
      <c r="V72" s="1466" t="str">
        <f>IFERROR(VLOOKUP(K70,【参考】数式用!$A$5:$AB$27,MATCH(U72,【参考】数式用!$B$4:$AB$4,0)+1,0),"")</f>
        <v/>
      </c>
      <c r="W72" s="1468" t="s">
        <v>19</v>
      </c>
      <c r="X72" s="1582"/>
      <c r="Y72" s="1410" t="s">
        <v>10</v>
      </c>
      <c r="Z72" s="1582"/>
      <c r="AA72" s="1410" t="s">
        <v>45</v>
      </c>
      <c r="AB72" s="1582"/>
      <c r="AC72" s="1410" t="s">
        <v>10</v>
      </c>
      <c r="AD72" s="1582"/>
      <c r="AE72" s="1410" t="s">
        <v>2172</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68"/>
      <c r="V76" s="1466" t="str">
        <f>IFERROR(VLOOKUP(K74,【参考】数式用!$A$5:$AB$27,MATCH(U76,【参考】数式用!$B$4:$AB$4,0)+1,0),"")</f>
        <v/>
      </c>
      <c r="W76" s="1468" t="s">
        <v>19</v>
      </c>
      <c r="X76" s="1582"/>
      <c r="Y76" s="1410" t="s">
        <v>10</v>
      </c>
      <c r="Z76" s="1582"/>
      <c r="AA76" s="1410" t="s">
        <v>45</v>
      </c>
      <c r="AB76" s="1582"/>
      <c r="AC76" s="1410" t="s">
        <v>10</v>
      </c>
      <c r="AD76" s="1582"/>
      <c r="AE76" s="1410" t="s">
        <v>2172</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68"/>
      <c r="V80" s="1466" t="str">
        <f>IFERROR(VLOOKUP(K78,【参考】数式用!$A$5:$AB$27,MATCH(U80,【参考】数式用!$B$4:$AB$4,0)+1,0),"")</f>
        <v/>
      </c>
      <c r="W80" s="1468" t="s">
        <v>19</v>
      </c>
      <c r="X80" s="1582"/>
      <c r="Y80" s="1410" t="s">
        <v>10</v>
      </c>
      <c r="Z80" s="1582"/>
      <c r="AA80" s="1410" t="s">
        <v>45</v>
      </c>
      <c r="AB80" s="1582"/>
      <c r="AC80" s="1410" t="s">
        <v>10</v>
      </c>
      <c r="AD80" s="1582"/>
      <c r="AE80" s="1410" t="s">
        <v>2172</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68"/>
      <c r="V84" s="1466" t="str">
        <f>IFERROR(VLOOKUP(K82,【参考】数式用!$A$5:$AB$27,MATCH(U84,【参考】数式用!$B$4:$AB$4,0)+1,0),"")</f>
        <v/>
      </c>
      <c r="W84" s="1468" t="s">
        <v>19</v>
      </c>
      <c r="X84" s="1582"/>
      <c r="Y84" s="1410" t="s">
        <v>10</v>
      </c>
      <c r="Z84" s="1582"/>
      <c r="AA84" s="1410" t="s">
        <v>45</v>
      </c>
      <c r="AB84" s="1582"/>
      <c r="AC84" s="1410" t="s">
        <v>10</v>
      </c>
      <c r="AD84" s="1582"/>
      <c r="AE84" s="1410" t="s">
        <v>2172</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68"/>
      <c r="V88" s="1466" t="str">
        <f>IFERROR(VLOOKUP(K86,【参考】数式用!$A$5:$AB$27,MATCH(U88,【参考】数式用!$B$4:$AB$4,0)+1,0),"")</f>
        <v/>
      </c>
      <c r="W88" s="1468" t="s">
        <v>19</v>
      </c>
      <c r="X88" s="1582"/>
      <c r="Y88" s="1410" t="s">
        <v>10</v>
      </c>
      <c r="Z88" s="1582"/>
      <c r="AA88" s="1410" t="s">
        <v>45</v>
      </c>
      <c r="AB88" s="1582"/>
      <c r="AC88" s="1410" t="s">
        <v>10</v>
      </c>
      <c r="AD88" s="1582"/>
      <c r="AE88" s="1410" t="s">
        <v>2172</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68"/>
      <c r="V92" s="1466" t="str">
        <f>IFERROR(VLOOKUP(K90,【参考】数式用!$A$5:$AB$27,MATCH(U92,【参考】数式用!$B$4:$AB$4,0)+1,0),"")</f>
        <v/>
      </c>
      <c r="W92" s="1468" t="s">
        <v>19</v>
      </c>
      <c r="X92" s="1582"/>
      <c r="Y92" s="1410" t="s">
        <v>10</v>
      </c>
      <c r="Z92" s="1582"/>
      <c r="AA92" s="1410" t="s">
        <v>45</v>
      </c>
      <c r="AB92" s="1582"/>
      <c r="AC92" s="1410" t="s">
        <v>10</v>
      </c>
      <c r="AD92" s="1582"/>
      <c r="AE92" s="1410" t="s">
        <v>2172</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68"/>
      <c r="V96" s="1466" t="str">
        <f>IFERROR(VLOOKUP(K94,【参考】数式用!$A$5:$AB$27,MATCH(U96,【参考】数式用!$B$4:$AB$4,0)+1,0),"")</f>
        <v/>
      </c>
      <c r="W96" s="1468" t="s">
        <v>19</v>
      </c>
      <c r="X96" s="1582"/>
      <c r="Y96" s="1410" t="s">
        <v>10</v>
      </c>
      <c r="Z96" s="1582"/>
      <c r="AA96" s="1410" t="s">
        <v>45</v>
      </c>
      <c r="AB96" s="1582"/>
      <c r="AC96" s="1410" t="s">
        <v>10</v>
      </c>
      <c r="AD96" s="1582"/>
      <c r="AE96" s="1410" t="s">
        <v>2172</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2172</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2172</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2172</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2172</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2172</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2172</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2172</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2172</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2172</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2172</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2172</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2172</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2172</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2172</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2172</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2172</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2172</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2172</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2172</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2172</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2172</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2172</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2172</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2172</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2172</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2172</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2172</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2172</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2172</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2172</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2172</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2172</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2172</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2172</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2172</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2172</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2172</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2172</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2172</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2172</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2172</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2172</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2172</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2172</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2172</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2172</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2172</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2172</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2172</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2172</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2172</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2172</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2172</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2172</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2172</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2172</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2172</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2172</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2172</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2172</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2172</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2172</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2172</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2172</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2172</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2172</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2172</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2172</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2172</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2172</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2172</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2172</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2172</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2172</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2172</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2172</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2172</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2172</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2172</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2338</v>
      </c>
      <c r="AG2" s="1638"/>
      <c r="AH2" s="1639"/>
      <c r="AJ2" s="57" t="s">
        <v>145</v>
      </c>
      <c r="AK2" s="82" t="s">
        <v>145</v>
      </c>
      <c r="AM2" s="87" t="s">
        <v>173</v>
      </c>
      <c r="AO2" s="119" t="s">
        <v>2098</v>
      </c>
      <c r="AQ2" s="1603" t="s">
        <v>43</v>
      </c>
      <c r="AR2" s="1606" t="s">
        <v>106</v>
      </c>
      <c r="AS2" s="1606" t="s">
        <v>191</v>
      </c>
      <c r="AT2" s="1631" t="s">
        <v>215</v>
      </c>
      <c r="AU2" s="1634" t="s">
        <v>214</v>
      </c>
      <c r="AV2" s="1610" t="s">
        <v>2188</v>
      </c>
    </row>
    <row r="3" spans="1:48" ht="26.2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218</v>
      </c>
      <c r="AK3" s="80" t="s">
        <v>218</v>
      </c>
      <c r="AM3" s="88"/>
      <c r="AO3" s="98" t="s">
        <v>2099</v>
      </c>
      <c r="AQ3" s="1604"/>
      <c r="AR3" s="1607"/>
      <c r="AS3" s="1607"/>
      <c r="AT3" s="1632"/>
      <c r="AU3" s="1635"/>
      <c r="AV3" s="1611"/>
    </row>
    <row r="4" spans="1:48" ht="23.25" thickBot="1">
      <c r="A4" s="1621"/>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46"/>
      <c r="AD4" s="27"/>
      <c r="AE4" s="1643"/>
      <c r="AF4" s="1640"/>
      <c r="AG4" s="1641"/>
      <c r="AH4" s="1642"/>
      <c r="AJ4" s="54" t="s">
        <v>219</v>
      </c>
      <c r="AK4" s="80" t="s">
        <v>219</v>
      </c>
      <c r="AO4" s="98" t="s">
        <v>2100</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2278</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2024-03-05T01:07:21Z</dcterms:modified>
</cp:coreProperties>
</file>