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4" activeTab="14"/>
  </bookViews>
  <sheets>
    <sheet name="2025月別" sheetId="21" state="hidden" r:id="rId1"/>
    <sheet name="2025旬別" sheetId="20" state="hidden" r:id="rId2"/>
    <sheet name="2024月別" sheetId="17" state="hidden" r:id="rId3"/>
    <sheet name="2023月別 " sheetId="15" state="hidden" r:id="rId4"/>
    <sheet name="2022月別" sheetId="13" state="hidden" r:id="rId5"/>
    <sheet name="2024旬別" sheetId="19" state="hidden" r:id="rId6"/>
    <sheet name="2023旬別" sheetId="16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2020-2024月別平均" sheetId="30" state="hidden" r:id="rId14"/>
    <sheet name="茨城旬別取引推移（全作物）" sheetId="37" r:id="rId15"/>
    <sheet name="茨城月別取引推移（全作物）" sheetId="41" r:id="rId16"/>
    <sheet name="旬別取引推移（全作物） (全国)" sheetId="42" r:id="rId17"/>
    <sheet name="月別取引推移（全作物） (全国)" sheetId="43" r:id="rId18"/>
  </sheets>
  <definedNames>
    <definedName name="_xlnm.Print_Area" localSheetId="7">'2022旬別'!#REF!</definedName>
    <definedName name="_xlnm.Print_Area" localSheetId="6">'2023旬別'!#REF!</definedName>
    <definedName name="_xlnm.Print_Area" localSheetId="5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35" i="17" l="1"/>
  <c r="A24" i="41" l="1"/>
  <c r="C24" i="41" s="1"/>
  <c r="A23" i="41"/>
  <c r="C23" i="41" s="1"/>
  <c r="A23" i="37"/>
  <c r="C23" i="37" s="1"/>
  <c r="AC23" i="37" s="1"/>
  <c r="A22" i="37"/>
  <c r="C22" i="37" s="1"/>
  <c r="AN22" i="37" s="1"/>
  <c r="A84" i="43"/>
  <c r="C84" i="43" s="1"/>
  <c r="A83" i="43"/>
  <c r="C83" i="43" s="1"/>
  <c r="G83" i="43" s="1"/>
  <c r="M22" i="37" l="1"/>
  <c r="AK22" i="37"/>
  <c r="Y22" i="37"/>
  <c r="AA23" i="37"/>
  <c r="AL23" i="37"/>
  <c r="E23" i="37"/>
  <c r="N23" i="37"/>
  <c r="O23" i="37"/>
  <c r="R23" i="37"/>
  <c r="Z23" i="37"/>
  <c r="AM23" i="37"/>
  <c r="H83" i="43"/>
  <c r="I83" i="43"/>
  <c r="G23" i="37"/>
  <c r="Q22" i="37"/>
  <c r="AD23" i="37"/>
  <c r="F22" i="37"/>
  <c r="S23" i="37"/>
  <c r="H23" i="37"/>
  <c r="T22" i="37"/>
  <c r="I22" i="37"/>
  <c r="AE23" i="37"/>
  <c r="S22" i="37"/>
  <c r="H22" i="37"/>
  <c r="AG23" i="37"/>
  <c r="AI23" i="37"/>
  <c r="N22" i="37"/>
  <c r="AL22" i="37"/>
  <c r="AC22" i="37"/>
  <c r="R22" i="37"/>
  <c r="AE22" i="37"/>
  <c r="T23" i="37"/>
  <c r="I23" i="37"/>
  <c r="AG22" i="37"/>
  <c r="V23" i="37"/>
  <c r="V22" i="37"/>
  <c r="AH22" i="37"/>
  <c r="W23" i="37"/>
  <c r="W22" i="37"/>
  <c r="AI22" i="37"/>
  <c r="L23" i="37"/>
  <c r="X23" i="37"/>
  <c r="AJ23" i="37"/>
  <c r="F23" i="37"/>
  <c r="AD22" i="37"/>
  <c r="G22" i="37"/>
  <c r="AF23" i="37"/>
  <c r="AF22" i="37"/>
  <c r="U23" i="37"/>
  <c r="U22" i="37"/>
  <c r="J23" i="37"/>
  <c r="AH23" i="37"/>
  <c r="J22" i="37"/>
  <c r="K23" i="37"/>
  <c r="K22" i="37"/>
  <c r="L22" i="37"/>
  <c r="X22" i="37"/>
  <c r="AJ22" i="37"/>
  <c r="M23" i="37"/>
  <c r="Y23" i="37"/>
  <c r="AK23" i="37"/>
  <c r="Z22" i="37"/>
  <c r="O22" i="37"/>
  <c r="AA22" i="37"/>
  <c r="AM22" i="37"/>
  <c r="P23" i="37"/>
  <c r="AB23" i="37"/>
  <c r="AN23" i="37"/>
  <c r="E22" i="37"/>
  <c r="P22" i="37"/>
  <c r="AB22" i="37"/>
  <c r="Q23" i="37"/>
  <c r="J83" i="43"/>
  <c r="M83" i="43"/>
  <c r="O83" i="43"/>
  <c r="P83" i="43"/>
  <c r="E83" i="43"/>
  <c r="K83" i="43"/>
  <c r="L83" i="43"/>
  <c r="N83" i="43"/>
  <c r="F83" i="43"/>
  <c r="A85" i="42"/>
  <c r="C85" i="42" s="1"/>
  <c r="A84" i="42"/>
  <c r="C84" i="42" s="1"/>
  <c r="AO85" i="42"/>
  <c r="AK84" i="42" l="1"/>
  <c r="Y84" i="42"/>
  <c r="M84" i="42"/>
  <c r="AI84" i="42"/>
  <c r="K84" i="42"/>
  <c r="AC84" i="42"/>
  <c r="P84" i="42"/>
  <c r="AJ84" i="42"/>
  <c r="X84" i="42"/>
  <c r="L84" i="42"/>
  <c r="W84" i="42"/>
  <c r="F84" i="42"/>
  <c r="AA84" i="42"/>
  <c r="N84" i="42"/>
  <c r="AH84" i="42"/>
  <c r="V84" i="42"/>
  <c r="J84" i="42"/>
  <c r="AG84" i="42"/>
  <c r="U84" i="42"/>
  <c r="I84" i="42"/>
  <c r="AB84" i="42"/>
  <c r="O84" i="42"/>
  <c r="AF84" i="42"/>
  <c r="T84" i="42"/>
  <c r="H84" i="42"/>
  <c r="G84" i="42"/>
  <c r="AD84" i="42"/>
  <c r="Q84" i="42"/>
  <c r="AM84" i="42"/>
  <c r="AL84" i="42"/>
  <c r="AE84" i="42"/>
  <c r="S84" i="42"/>
  <c r="R84" i="42"/>
  <c r="E84" i="42"/>
  <c r="AN84" i="42"/>
  <c r="Z84" i="42"/>
  <c r="AL85" i="42"/>
  <c r="Z85" i="42"/>
  <c r="N85" i="42"/>
  <c r="AJ85" i="42"/>
  <c r="S85" i="42"/>
  <c r="E85" i="42"/>
  <c r="O85" i="42"/>
  <c r="AK85" i="42"/>
  <c r="Y85" i="42"/>
  <c r="M85" i="42"/>
  <c r="X85" i="42"/>
  <c r="L85" i="42"/>
  <c r="AE85" i="42"/>
  <c r="Q85" i="42"/>
  <c r="AI85" i="42"/>
  <c r="W85" i="42"/>
  <c r="K85" i="42"/>
  <c r="AH85" i="42"/>
  <c r="V85" i="42"/>
  <c r="J85" i="42"/>
  <c r="G85" i="42"/>
  <c r="AG85" i="42"/>
  <c r="U85" i="42"/>
  <c r="I85" i="42"/>
  <c r="AF85" i="42"/>
  <c r="T85" i="42"/>
  <c r="H85" i="42"/>
  <c r="R85" i="42"/>
  <c r="AM85" i="42"/>
  <c r="F85" i="42"/>
  <c r="AN85" i="42"/>
  <c r="AA85" i="42"/>
  <c r="AD85" i="42"/>
  <c r="AB85" i="42"/>
  <c r="AC85" i="42"/>
  <c r="P85" i="42"/>
  <c r="I136" i="19"/>
  <c r="I127" i="19"/>
  <c r="H127" i="14"/>
  <c r="W124" i="19"/>
  <c r="G115" i="23"/>
  <c r="I109" i="19"/>
  <c r="AG106" i="25"/>
  <c r="I94" i="19"/>
  <c r="AD91" i="16"/>
  <c r="W64" i="14"/>
  <c r="K49" i="19"/>
  <c r="I31" i="19"/>
  <c r="AA28" i="19"/>
  <c r="I28" i="19"/>
  <c r="A136" i="26"/>
  <c r="A137" i="26"/>
  <c r="A135" i="26"/>
  <c r="AG6" i="26" l="1"/>
  <c r="A183" i="20"/>
  <c r="A184" i="20"/>
  <c r="A185" i="20"/>
  <c r="A186" i="20"/>
  <c r="A187" i="20"/>
  <c r="A188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6" i="19"/>
  <c r="A187" i="19"/>
  <c r="A188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2" i="19"/>
  <c r="A11" i="19"/>
  <c r="A10" i="19"/>
  <c r="A9" i="19"/>
  <c r="A9" i="20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13" i="43" l="1"/>
  <c r="C13" i="43" s="1"/>
  <c r="A12" i="43"/>
  <c r="C12" i="43" s="1"/>
  <c r="A11" i="43"/>
  <c r="C11" i="43" s="1"/>
  <c r="A8" i="43"/>
  <c r="C8" i="43" s="1"/>
  <c r="E8" i="43" s="1"/>
  <c r="E21" i="43" s="1"/>
  <c r="A7" i="43"/>
  <c r="C7" i="43" s="1"/>
  <c r="A6" i="43"/>
  <c r="C6" i="43" s="1"/>
  <c r="A13" i="42"/>
  <c r="C13" i="42" s="1"/>
  <c r="A12" i="42"/>
  <c r="C12" i="42" s="1"/>
  <c r="A11" i="42"/>
  <c r="C11" i="42" s="1"/>
  <c r="A8" i="42"/>
  <c r="C8" i="42" s="1"/>
  <c r="A7" i="42"/>
  <c r="C7" i="42" s="1"/>
  <c r="A6" i="42"/>
  <c r="C6" i="42" s="1"/>
  <c r="P84" i="43" l="1"/>
  <c r="L84" i="43"/>
  <c r="H84" i="43"/>
  <c r="O84" i="43"/>
  <c r="K84" i="43"/>
  <c r="G84" i="43"/>
  <c r="N84" i="43"/>
  <c r="J84" i="43"/>
  <c r="F84" i="43"/>
  <c r="M84" i="43"/>
  <c r="I84" i="43"/>
  <c r="E84" i="43"/>
  <c r="AO84" i="42"/>
  <c r="P11" i="43"/>
  <c r="J11" i="43"/>
  <c r="H11" i="43"/>
  <c r="G11" i="43"/>
  <c r="F11" i="43"/>
  <c r="E11" i="43"/>
  <c r="O11" i="43"/>
  <c r="L11" i="43"/>
  <c r="K11" i="43"/>
  <c r="P12" i="43"/>
  <c r="O12" i="43"/>
  <c r="N12" i="43"/>
  <c r="M12" i="43"/>
  <c r="L12" i="43"/>
  <c r="K12" i="43"/>
  <c r="I12" i="43"/>
  <c r="H12" i="43"/>
  <c r="G12" i="43"/>
  <c r="F12" i="43"/>
  <c r="E12" i="43"/>
  <c r="J12" i="43"/>
  <c r="P7" i="43"/>
  <c r="J7" i="43"/>
  <c r="I7" i="43"/>
  <c r="H7" i="43"/>
  <c r="G7" i="43"/>
  <c r="F7" i="43"/>
  <c r="E7" i="43"/>
  <c r="O7" i="43"/>
  <c r="N7" i="43"/>
  <c r="M7" i="43"/>
  <c r="L7" i="43"/>
  <c r="K7" i="43"/>
  <c r="O8" i="43"/>
  <c r="O21" i="43" s="1"/>
  <c r="N8" i="43"/>
  <c r="N21" i="43" s="1"/>
  <c r="M8" i="43"/>
  <c r="M21" i="43" s="1"/>
  <c r="L8" i="43"/>
  <c r="L21" i="43" s="1"/>
  <c r="K8" i="43"/>
  <c r="K21" i="43" s="1"/>
  <c r="I8" i="43"/>
  <c r="I21" i="43" s="1"/>
  <c r="H8" i="43"/>
  <c r="H21" i="43" s="1"/>
  <c r="G8" i="43"/>
  <c r="G21" i="43" s="1"/>
  <c r="F8" i="43"/>
  <c r="F21" i="43" s="1"/>
  <c r="P8" i="43"/>
  <c r="P21" i="43" s="1"/>
  <c r="J8" i="43"/>
  <c r="J21" i="43" s="1"/>
  <c r="P13" i="43"/>
  <c r="J13" i="43"/>
  <c r="I13" i="43"/>
  <c r="H13" i="43"/>
  <c r="G13" i="43"/>
  <c r="F13" i="43"/>
  <c r="E13" i="43"/>
  <c r="O13" i="43"/>
  <c r="N13" i="43"/>
  <c r="M13" i="43"/>
  <c r="L13" i="43"/>
  <c r="K13" i="43"/>
  <c r="K22" i="43" s="1"/>
  <c r="O6" i="43"/>
  <c r="L6" i="43"/>
  <c r="K6" i="43"/>
  <c r="I6" i="43"/>
  <c r="H6" i="43"/>
  <c r="G6" i="43"/>
  <c r="F6" i="43"/>
  <c r="E6" i="43"/>
  <c r="P6" i="43"/>
  <c r="J6" i="43"/>
  <c r="AH6" i="42"/>
  <c r="T6" i="42"/>
  <c r="K6" i="42"/>
  <c r="H6" i="42"/>
  <c r="AC6" i="42"/>
  <c r="Q6" i="42"/>
  <c r="AN6" i="42"/>
  <c r="P6" i="42"/>
  <c r="AM6" i="42"/>
  <c r="AA6" i="42"/>
  <c r="O6" i="42"/>
  <c r="AL6" i="42"/>
  <c r="N6" i="42"/>
  <c r="AK6" i="42"/>
  <c r="M6" i="42"/>
  <c r="AJ6" i="42"/>
  <c r="W6" i="42"/>
  <c r="V6" i="42"/>
  <c r="AG6" i="42"/>
  <c r="AE6" i="42"/>
  <c r="AD6" i="42"/>
  <c r="R6" i="42"/>
  <c r="G6" i="42"/>
  <c r="F6" i="42"/>
  <c r="AK12" i="42"/>
  <c r="R12" i="42"/>
  <c r="F12" i="42"/>
  <c r="AL12" i="42"/>
  <c r="Q12" i="42"/>
  <c r="E12" i="42"/>
  <c r="AA12" i="42"/>
  <c r="AM12" i="42"/>
  <c r="P12" i="42"/>
  <c r="AB12" i="42"/>
  <c r="AN12" i="42"/>
  <c r="O12" i="42"/>
  <c r="AC12" i="42"/>
  <c r="Z12" i="42"/>
  <c r="N12" i="42"/>
  <c r="AD12" i="42"/>
  <c r="Y12" i="42"/>
  <c r="M12" i="42"/>
  <c r="AE12" i="42"/>
  <c r="X12" i="42"/>
  <c r="L12" i="42"/>
  <c r="AF12" i="42"/>
  <c r="W12" i="42"/>
  <c r="K12" i="42"/>
  <c r="AG12" i="42"/>
  <c r="V12" i="42"/>
  <c r="J12" i="42"/>
  <c r="AH12" i="42"/>
  <c r="U12" i="42"/>
  <c r="I12" i="42"/>
  <c r="AI12" i="42"/>
  <c r="T12" i="42"/>
  <c r="H12" i="42"/>
  <c r="AJ12" i="42"/>
  <c r="S12" i="42"/>
  <c r="G12" i="42"/>
  <c r="I8" i="42"/>
  <c r="I21" i="42" s="1"/>
  <c r="W8" i="42"/>
  <c r="W21" i="42" s="1"/>
  <c r="AF8" i="42"/>
  <c r="AF21" i="42" s="1"/>
  <c r="H8" i="42"/>
  <c r="H21" i="42" s="1"/>
  <c r="Z8" i="42"/>
  <c r="Z21" i="42" s="1"/>
  <c r="L8" i="42"/>
  <c r="L21" i="42" s="1"/>
  <c r="K8" i="42"/>
  <c r="K21" i="42" s="1"/>
  <c r="V8" i="42"/>
  <c r="V21" i="42" s="1"/>
  <c r="U8" i="42"/>
  <c r="U21" i="42" s="1"/>
  <c r="AD8" i="42"/>
  <c r="AD21" i="42" s="1"/>
  <c r="R8" i="42"/>
  <c r="R21" i="42" s="1"/>
  <c r="F8" i="42"/>
  <c r="F21" i="42" s="1"/>
  <c r="E8" i="42"/>
  <c r="E21" i="42" s="1"/>
  <c r="AC8" i="42"/>
  <c r="AC21" i="42" s="1"/>
  <c r="Q8" i="42"/>
  <c r="Q21" i="42" s="1"/>
  <c r="AN8" i="42"/>
  <c r="AN21" i="42" s="1"/>
  <c r="AB8" i="42"/>
  <c r="AB21" i="42" s="1"/>
  <c r="P8" i="42"/>
  <c r="P21" i="42" s="1"/>
  <c r="AM8" i="42"/>
  <c r="AM21" i="42" s="1"/>
  <c r="AA8" i="42"/>
  <c r="AA21" i="42" s="1"/>
  <c r="O8" i="42"/>
  <c r="O21" i="42" s="1"/>
  <c r="AL8" i="42"/>
  <c r="AL21" i="42" s="1"/>
  <c r="N8" i="42"/>
  <c r="N21" i="42" s="1"/>
  <c r="AK8" i="42"/>
  <c r="AK21" i="42" s="1"/>
  <c r="Y8" i="42"/>
  <c r="Y21" i="42" s="1"/>
  <c r="M8" i="42"/>
  <c r="M21" i="42" s="1"/>
  <c r="AJ8" i="42"/>
  <c r="AJ21" i="42" s="1"/>
  <c r="X8" i="42"/>
  <c r="X21" i="42" s="1"/>
  <c r="AI8" i="42"/>
  <c r="AI21" i="42" s="1"/>
  <c r="AH8" i="42"/>
  <c r="AH21" i="42" s="1"/>
  <c r="J8" i="42"/>
  <c r="J21" i="42" s="1"/>
  <c r="AG8" i="42"/>
  <c r="AG21" i="42" s="1"/>
  <c r="AE8" i="42"/>
  <c r="AE21" i="42" s="1"/>
  <c r="T8" i="42"/>
  <c r="T21" i="42" s="1"/>
  <c r="S8" i="42"/>
  <c r="S21" i="42" s="1"/>
  <c r="G8" i="42"/>
  <c r="G21" i="42" s="1"/>
  <c r="AG11" i="42"/>
  <c r="T11" i="42"/>
  <c r="AH11" i="42"/>
  <c r="W11" i="42"/>
  <c r="K11" i="42"/>
  <c r="V11" i="42"/>
  <c r="U11" i="42"/>
  <c r="AD11" i="42"/>
  <c r="R11" i="42"/>
  <c r="AC11" i="42"/>
  <c r="Q11" i="42"/>
  <c r="E11" i="42"/>
  <c r="AN11" i="42"/>
  <c r="P11" i="42"/>
  <c r="AM11" i="42"/>
  <c r="AA11" i="42"/>
  <c r="O11" i="42"/>
  <c r="AL11" i="42"/>
  <c r="Z11" i="42"/>
  <c r="N11" i="42"/>
  <c r="AK11" i="42"/>
  <c r="M11" i="42"/>
  <c r="AJ11" i="42"/>
  <c r="AE11" i="42"/>
  <c r="AD13" i="42"/>
  <c r="R13" i="42"/>
  <c r="F13" i="42"/>
  <c r="AC13" i="42"/>
  <c r="Q13" i="42"/>
  <c r="E13" i="42"/>
  <c r="E22" i="42" s="1"/>
  <c r="AN13" i="42"/>
  <c r="AB13" i="42"/>
  <c r="P13" i="42"/>
  <c r="AM13" i="42"/>
  <c r="AA13" i="42"/>
  <c r="O13" i="42"/>
  <c r="AL13" i="42"/>
  <c r="Z13" i="42"/>
  <c r="N13" i="42"/>
  <c r="AK13" i="42"/>
  <c r="Y13" i="42"/>
  <c r="M13" i="42"/>
  <c r="AJ13" i="42"/>
  <c r="X13" i="42"/>
  <c r="L13" i="42"/>
  <c r="AI13" i="42"/>
  <c r="W13" i="42"/>
  <c r="K13" i="42"/>
  <c r="AH13" i="42"/>
  <c r="V13" i="42"/>
  <c r="J13" i="42"/>
  <c r="AG13" i="42"/>
  <c r="U13" i="42"/>
  <c r="I13" i="42"/>
  <c r="AF13" i="42"/>
  <c r="T13" i="42"/>
  <c r="H13" i="42"/>
  <c r="AE13" i="42"/>
  <c r="S13" i="42"/>
  <c r="G13" i="42"/>
  <c r="X7" i="42"/>
  <c r="AH7" i="42"/>
  <c r="AJ7" i="42"/>
  <c r="Z7" i="42"/>
  <c r="Y7" i="42"/>
  <c r="L7" i="42"/>
  <c r="AI7" i="42"/>
  <c r="W7" i="42"/>
  <c r="AF7" i="42"/>
  <c r="T7" i="42"/>
  <c r="H7" i="42"/>
  <c r="E7" i="42"/>
  <c r="AE7" i="42"/>
  <c r="S7" i="42"/>
  <c r="G7" i="42"/>
  <c r="AD7" i="42"/>
  <c r="R7" i="42"/>
  <c r="F7" i="42"/>
  <c r="AC7" i="42"/>
  <c r="Q7" i="42"/>
  <c r="AN7" i="42"/>
  <c r="AB7" i="42"/>
  <c r="P7" i="42"/>
  <c r="AM7" i="42"/>
  <c r="AA7" i="42"/>
  <c r="O7" i="42"/>
  <c r="AL7" i="42"/>
  <c r="N7" i="42"/>
  <c r="AK7" i="42"/>
  <c r="M7" i="42"/>
  <c r="K7" i="42"/>
  <c r="J7" i="42"/>
  <c r="I7" i="42"/>
  <c r="AG7" i="42"/>
  <c r="V7" i="42"/>
  <c r="U7" i="42"/>
  <c r="D195" i="20"/>
  <c r="E195" i="20"/>
  <c r="F195" i="20"/>
  <c r="G195" i="20"/>
  <c r="H195" i="20"/>
  <c r="I195" i="20"/>
  <c r="J195" i="20"/>
  <c r="K195" i="20"/>
  <c r="L195" i="20"/>
  <c r="M195" i="20"/>
  <c r="P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I22" i="43" l="1"/>
  <c r="P22" i="43"/>
  <c r="L22" i="43"/>
  <c r="M22" i="43"/>
  <c r="E22" i="43"/>
  <c r="F22" i="43"/>
  <c r="G22" i="43"/>
  <c r="N22" i="43"/>
  <c r="J22" i="43"/>
  <c r="O22" i="43"/>
  <c r="H22" i="43"/>
  <c r="AD17" i="42"/>
  <c r="V17" i="42"/>
  <c r="J17" i="42"/>
  <c r="O18" i="43"/>
  <c r="F16" i="43"/>
  <c r="K17" i="43"/>
  <c r="K16" i="43"/>
  <c r="J16" i="43"/>
  <c r="L16" i="43"/>
  <c r="P16" i="43"/>
  <c r="J17" i="43"/>
  <c r="O17" i="43"/>
  <c r="F17" i="43"/>
  <c r="N17" i="43"/>
  <c r="O16" i="43"/>
  <c r="G16" i="43"/>
  <c r="I17" i="43"/>
  <c r="H16" i="43"/>
  <c r="G17" i="43"/>
  <c r="H17" i="43"/>
  <c r="AC18" i="42"/>
  <c r="AI17" i="42"/>
  <c r="AH17" i="42"/>
  <c r="I17" i="42"/>
  <c r="AF17" i="42"/>
  <c r="AM17" i="42"/>
  <c r="K17" i="42"/>
  <c r="AG17" i="42"/>
  <c r="L17" i="42"/>
  <c r="AJ17" i="42"/>
  <c r="AE18" i="42"/>
  <c r="W17" i="42"/>
  <c r="X17" i="42"/>
  <c r="AC10" i="42"/>
  <c r="AE10" i="42"/>
  <c r="U17" i="42"/>
  <c r="R17" i="42"/>
  <c r="Z17" i="42"/>
  <c r="S17" i="42"/>
  <c r="AA17" i="42"/>
  <c r="T10" i="42"/>
  <c r="T18" i="42"/>
  <c r="F15" i="43"/>
  <c r="F14" i="43"/>
  <c r="J9" i="43"/>
  <c r="J18" i="43"/>
  <c r="J10" i="43"/>
  <c r="AL17" i="42"/>
  <c r="E18" i="42"/>
  <c r="AO8" i="42"/>
  <c r="E10" i="42"/>
  <c r="AB18" i="42"/>
  <c r="AB10" i="42"/>
  <c r="G15" i="43"/>
  <c r="G14" i="43"/>
  <c r="AD18" i="42"/>
  <c r="AD10" i="42"/>
  <c r="AC15" i="42"/>
  <c r="S18" i="42"/>
  <c r="S10" i="42"/>
  <c r="K18" i="43"/>
  <c r="K10" i="43"/>
  <c r="K9" i="43"/>
  <c r="G18" i="42"/>
  <c r="G10" i="42"/>
  <c r="G17" i="42"/>
  <c r="P17" i="43"/>
  <c r="AN18" i="42"/>
  <c r="AN10" i="42"/>
  <c r="M10" i="42"/>
  <c r="M18" i="42"/>
  <c r="H15" i="42"/>
  <c r="H15" i="43"/>
  <c r="H14" i="43"/>
  <c r="I15" i="42"/>
  <c r="Y15" i="42"/>
  <c r="T17" i="42"/>
  <c r="R10" i="42"/>
  <c r="R18" i="42"/>
  <c r="H17" i="42"/>
  <c r="I18" i="42"/>
  <c r="I10" i="42"/>
  <c r="Y10" i="42"/>
  <c r="Y18" i="42"/>
  <c r="I15" i="43"/>
  <c r="J15" i="42"/>
  <c r="N15" i="42"/>
  <c r="AE17" i="42"/>
  <c r="P17" i="42"/>
  <c r="S15" i="42"/>
  <c r="U18" i="42"/>
  <c r="U10" i="42"/>
  <c r="AK10" i="42"/>
  <c r="AK18" i="42"/>
  <c r="J15" i="43"/>
  <c r="J14" i="43"/>
  <c r="O10" i="43"/>
  <c r="V15" i="42"/>
  <c r="Z15" i="42"/>
  <c r="R15" i="42"/>
  <c r="Q15" i="42"/>
  <c r="I10" i="43"/>
  <c r="I9" i="43"/>
  <c r="I18" i="43"/>
  <c r="AG18" i="42"/>
  <c r="AG10" i="42"/>
  <c r="AJ10" i="42"/>
  <c r="AJ18" i="42"/>
  <c r="K14" i="43"/>
  <c r="K15" i="43"/>
  <c r="AL15" i="42"/>
  <c r="AF15" i="42"/>
  <c r="AD15" i="42"/>
  <c r="L10" i="42"/>
  <c r="L18" i="42"/>
  <c r="L15" i="43"/>
  <c r="L14" i="43"/>
  <c r="O9" i="43"/>
  <c r="M15" i="42"/>
  <c r="AH18" i="42"/>
  <c r="AH10" i="42"/>
  <c r="Z10" i="42"/>
  <c r="Z18" i="42"/>
  <c r="M15" i="43"/>
  <c r="AK15" i="42"/>
  <c r="O15" i="42"/>
  <c r="E18" i="43"/>
  <c r="E10" i="43"/>
  <c r="E9" i="43"/>
  <c r="Q8" i="43"/>
  <c r="F18" i="42"/>
  <c r="F10" i="42"/>
  <c r="Y17" i="42"/>
  <c r="AB17" i="42"/>
  <c r="M17" i="43"/>
  <c r="AA18" i="42"/>
  <c r="AA10" i="42"/>
  <c r="J18" i="42"/>
  <c r="J10" i="42"/>
  <c r="AL10" i="42"/>
  <c r="AL18" i="42"/>
  <c r="N15" i="43"/>
  <c r="P15" i="42"/>
  <c r="AI15" i="42"/>
  <c r="AA15" i="42"/>
  <c r="F18" i="43"/>
  <c r="F10" i="43"/>
  <c r="F9" i="43"/>
  <c r="AK17" i="42"/>
  <c r="AO7" i="42"/>
  <c r="E17" i="42"/>
  <c r="L17" i="43"/>
  <c r="AM18" i="42"/>
  <c r="AM10" i="42"/>
  <c r="K10" i="42"/>
  <c r="K18" i="42"/>
  <c r="O15" i="43"/>
  <c r="O14" i="43"/>
  <c r="AB15" i="42"/>
  <c r="AG15" i="42"/>
  <c r="AM15" i="42"/>
  <c r="P18" i="42"/>
  <c r="P10" i="42"/>
  <c r="X15" i="42"/>
  <c r="E17" i="43"/>
  <c r="Q7" i="43"/>
  <c r="AN17" i="42"/>
  <c r="AH15" i="42"/>
  <c r="L18" i="43"/>
  <c r="L9" i="43"/>
  <c r="L10" i="43"/>
  <c r="V18" i="42"/>
  <c r="V10" i="42"/>
  <c r="N10" i="42"/>
  <c r="N18" i="42"/>
  <c r="U15" i="42"/>
  <c r="M18" i="43"/>
  <c r="M10" i="43"/>
  <c r="Q18" i="42"/>
  <c r="Q10" i="42"/>
  <c r="O18" i="42"/>
  <c r="O10" i="42"/>
  <c r="G15" i="42"/>
  <c r="W15" i="42"/>
  <c r="G18" i="43"/>
  <c r="G10" i="43"/>
  <c r="G9" i="43"/>
  <c r="O17" i="42"/>
  <c r="M17" i="42"/>
  <c r="Q17" i="42"/>
  <c r="H18" i="42"/>
  <c r="H10" i="42"/>
  <c r="W10" i="42"/>
  <c r="W18" i="42"/>
  <c r="P15" i="43"/>
  <c r="P14" i="43"/>
  <c r="AN15" i="42"/>
  <c r="K15" i="42"/>
  <c r="H9" i="43"/>
  <c r="H10" i="43"/>
  <c r="H18" i="43"/>
  <c r="AE15" i="42"/>
  <c r="F17" i="42"/>
  <c r="N17" i="42"/>
  <c r="AC17" i="42"/>
  <c r="T15" i="42"/>
  <c r="AF10" i="42"/>
  <c r="AF18" i="42"/>
  <c r="AI10" i="42"/>
  <c r="AI18" i="42"/>
  <c r="E14" i="43"/>
  <c r="E15" i="43"/>
  <c r="F15" i="42"/>
  <c r="E15" i="42"/>
  <c r="L15" i="42"/>
  <c r="P18" i="43"/>
  <c r="P9" i="43"/>
  <c r="P10" i="43"/>
  <c r="N18" i="43"/>
  <c r="N10" i="43"/>
  <c r="X10" i="42"/>
  <c r="X18" i="42"/>
  <c r="E16" i="43"/>
  <c r="AJ15" i="42"/>
  <c r="A7" i="41"/>
  <c r="C7" i="41" s="1"/>
  <c r="O7" i="41" s="1"/>
  <c r="A8" i="41"/>
  <c r="C8" i="41" s="1"/>
  <c r="A11" i="41"/>
  <c r="C11" i="41" s="1"/>
  <c r="P11" i="41" s="1"/>
  <c r="A12" i="41"/>
  <c r="C12" i="41" s="1"/>
  <c r="P12" i="41" s="1"/>
  <c r="A13" i="41"/>
  <c r="C13" i="41" s="1"/>
  <c r="A6" i="41"/>
  <c r="C6" i="41" s="1"/>
  <c r="N6" i="41" s="1"/>
  <c r="P8" i="41" l="1"/>
  <c r="P23" i="41"/>
  <c r="L23" i="41"/>
  <c r="H23" i="41"/>
  <c r="J23" i="41"/>
  <c r="I23" i="41"/>
  <c r="O23" i="41"/>
  <c r="K23" i="41"/>
  <c r="G23" i="41"/>
  <c r="N23" i="41"/>
  <c r="F23" i="41"/>
  <c r="M23" i="41"/>
  <c r="E23" i="41"/>
  <c r="P13" i="41"/>
  <c r="P15" i="41" s="1"/>
  <c r="P24" i="41"/>
  <c r="L24" i="41"/>
  <c r="H24" i="41"/>
  <c r="J24" i="41"/>
  <c r="F24" i="41"/>
  <c r="M24" i="41"/>
  <c r="E24" i="41"/>
  <c r="O24" i="41"/>
  <c r="K24" i="41"/>
  <c r="G24" i="41"/>
  <c r="N24" i="41"/>
  <c r="I24" i="41"/>
  <c r="O19" i="43"/>
  <c r="O20" i="43"/>
  <c r="AC20" i="42"/>
  <c r="AE20" i="42"/>
  <c r="G20" i="43"/>
  <c r="G19" i="43"/>
  <c r="L20" i="43"/>
  <c r="L19" i="43"/>
  <c r="E20" i="43"/>
  <c r="E19" i="43"/>
  <c r="Q18" i="43"/>
  <c r="AG20" i="42"/>
  <c r="S20" i="42"/>
  <c r="AA20" i="42"/>
  <c r="I20" i="43"/>
  <c r="AO10" i="42"/>
  <c r="H20" i="43"/>
  <c r="H19" i="43"/>
  <c r="AO17" i="42"/>
  <c r="AO12" i="42" s="1"/>
  <c r="I20" i="42"/>
  <c r="AN20" i="42"/>
  <c r="AK20" i="42"/>
  <c r="E20" i="42"/>
  <c r="AO18" i="42"/>
  <c r="P20" i="43"/>
  <c r="P19" i="43"/>
  <c r="AF20" i="42"/>
  <c r="N20" i="42"/>
  <c r="N20" i="43"/>
  <c r="AH20" i="42"/>
  <c r="W20" i="42"/>
  <c r="M20" i="43"/>
  <c r="Q17" i="43"/>
  <c r="Q12" i="43" s="1"/>
  <c r="H20" i="42"/>
  <c r="L20" i="42"/>
  <c r="J20" i="43"/>
  <c r="J19" i="43"/>
  <c r="O20" i="42"/>
  <c r="Z20" i="42"/>
  <c r="AJ20" i="42"/>
  <c r="G20" i="42"/>
  <c r="K20" i="42"/>
  <c r="F20" i="42"/>
  <c r="U20" i="42"/>
  <c r="V20" i="42"/>
  <c r="Q10" i="43"/>
  <c r="Y20" i="42"/>
  <c r="M20" i="42"/>
  <c r="AM20" i="42"/>
  <c r="AI20" i="42"/>
  <c r="R20" i="42"/>
  <c r="AL20" i="42"/>
  <c r="AD20" i="42"/>
  <c r="X20" i="42"/>
  <c r="F19" i="43"/>
  <c r="F20" i="43"/>
  <c r="Q20" i="42"/>
  <c r="P20" i="42"/>
  <c r="K20" i="43"/>
  <c r="K19" i="43"/>
  <c r="T20" i="42"/>
  <c r="J20" i="42"/>
  <c r="AB20" i="42"/>
  <c r="F7" i="41"/>
  <c r="L7" i="41"/>
  <c r="E6" i="41"/>
  <c r="F8" i="41"/>
  <c r="K6" i="41"/>
  <c r="N8" i="41"/>
  <c r="E13" i="41"/>
  <c r="E22" i="41" s="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I22" i="41" s="1"/>
  <c r="N13" i="41"/>
  <c r="E12" i="41"/>
  <c r="I12" i="41"/>
  <c r="M12" i="41"/>
  <c r="J11" i="41"/>
  <c r="E8" i="41"/>
  <c r="I6" i="41"/>
  <c r="M6" i="41"/>
  <c r="G8" i="41"/>
  <c r="G21" i="41" s="1"/>
  <c r="K8" i="41"/>
  <c r="O8" i="41"/>
  <c r="G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E21" i="41" l="1"/>
  <c r="I21" i="41"/>
  <c r="H22" i="41"/>
  <c r="J21" i="41"/>
  <c r="J22" i="41"/>
  <c r="L21" i="41"/>
  <c r="K22" i="41"/>
  <c r="M21" i="41"/>
  <c r="P18" i="41"/>
  <c r="N22" i="41"/>
  <c r="O22" i="41"/>
  <c r="O21" i="41"/>
  <c r="P21" i="41"/>
  <c r="H21" i="41"/>
  <c r="L22" i="41"/>
  <c r="P22" i="41"/>
  <c r="M22" i="41"/>
  <c r="K21" i="41"/>
  <c r="G22" i="41"/>
  <c r="F22" i="41"/>
  <c r="F21" i="41"/>
  <c r="P14" i="41"/>
  <c r="N9" i="41"/>
  <c r="N21" i="41"/>
  <c r="Q20" i="43"/>
  <c r="Q13" i="43"/>
  <c r="AO20" i="42"/>
  <c r="AO13" i="42"/>
  <c r="M16" i="41"/>
  <c r="K18" i="41"/>
  <c r="G18" i="41"/>
  <c r="J16" i="41"/>
  <c r="I16" i="41"/>
  <c r="F15" i="41"/>
  <c r="E18" i="41"/>
  <c r="G17" i="41"/>
  <c r="J18" i="41"/>
  <c r="K17" i="41"/>
  <c r="M17" i="41"/>
  <c r="F17" i="41"/>
  <c r="J17" i="41"/>
  <c r="I17" i="41"/>
  <c r="H17" i="41"/>
  <c r="F18" i="41"/>
  <c r="L18" i="41"/>
  <c r="P9" i="41"/>
  <c r="P16" i="41"/>
  <c r="O16" i="41"/>
  <c r="L16" i="41"/>
  <c r="E14" i="41"/>
  <c r="E16" i="41"/>
  <c r="P10" i="41"/>
  <c r="P17" i="41"/>
  <c r="N17" i="41"/>
  <c r="H18" i="41"/>
  <c r="F16" i="41"/>
  <c r="O18" i="41"/>
  <c r="O20" i="41" s="1"/>
  <c r="M18" i="41"/>
  <c r="H16" i="41"/>
  <c r="G16" i="41"/>
  <c r="I18" i="41"/>
  <c r="E17" i="4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P19" i="41" l="1"/>
  <c r="P20" i="41"/>
  <c r="F19" i="41"/>
  <c r="L19" i="41"/>
  <c r="E20" i="41"/>
  <c r="Q15" i="43"/>
  <c r="AO15" i="42"/>
  <c r="K20" i="41"/>
  <c r="G20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9" i="41"/>
  <c r="Q10" i="41"/>
  <c r="Q13" i="41" l="1"/>
  <c r="Q15" i="41" s="1"/>
  <c r="Q20" i="4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2" i="19"/>
  <c r="A205" i="19"/>
  <c r="A208" i="19"/>
  <c r="A211" i="19"/>
  <c r="A214" i="19"/>
  <c r="A217" i="19"/>
  <c r="A220" i="19"/>
  <c r="A223" i="19"/>
  <c r="A226" i="19"/>
  <c r="A229" i="19"/>
  <c r="A232" i="19"/>
  <c r="A235" i="19"/>
  <c r="A238" i="19"/>
  <c r="A241" i="19"/>
  <c r="A244" i="19"/>
  <c r="A247" i="19"/>
  <c r="A250" i="19"/>
  <c r="A253" i="19"/>
  <c r="A256" i="19"/>
  <c r="A259" i="19"/>
  <c r="A262" i="19"/>
  <c r="A265" i="19"/>
  <c r="A268" i="19"/>
  <c r="A271" i="19"/>
  <c r="A274" i="19"/>
  <c r="A277" i="19"/>
  <c r="A280" i="19"/>
  <c r="A283" i="19"/>
  <c r="A286" i="19"/>
  <c r="A289" i="19"/>
  <c r="A292" i="19"/>
  <c r="A295" i="19"/>
  <c r="A298" i="19"/>
  <c r="A301" i="19"/>
  <c r="A304" i="19"/>
  <c r="A307" i="19"/>
  <c r="A310" i="19"/>
  <c r="A313" i="19"/>
  <c r="A316" i="19"/>
  <c r="A319" i="19"/>
  <c r="A322" i="19"/>
  <c r="A328" i="19"/>
  <c r="A331" i="19"/>
  <c r="A334" i="19"/>
  <c r="A337" i="19"/>
  <c r="A340" i="19"/>
  <c r="A343" i="19"/>
  <c r="A346" i="19"/>
  <c r="A349" i="19"/>
  <c r="A352" i="19"/>
  <c r="A355" i="19"/>
  <c r="A358" i="19"/>
  <c r="A361" i="19"/>
  <c r="A364" i="19"/>
  <c r="A367" i="19"/>
  <c r="A370" i="19"/>
  <c r="A373" i="19"/>
  <c r="A199" i="19"/>
  <c r="A7" i="37"/>
  <c r="C7" i="37" s="1"/>
  <c r="A8" i="37"/>
  <c r="C8" i="37" s="1"/>
  <c r="A11" i="37"/>
  <c r="C11" i="37" s="1"/>
  <c r="A12" i="37"/>
  <c r="C12" i="37" s="1"/>
  <c r="X12" i="37" s="1"/>
  <c r="A13" i="37"/>
  <c r="C13" i="37" s="1"/>
  <c r="A6" i="37"/>
  <c r="C6" i="37" s="1"/>
  <c r="A202" i="26"/>
  <c r="A205" i="26"/>
  <c r="A208" i="26"/>
  <c r="A211" i="26"/>
  <c r="A214" i="26"/>
  <c r="A217" i="26"/>
  <c r="A220" i="26"/>
  <c r="A223" i="26"/>
  <c r="A226" i="26"/>
  <c r="A229" i="26"/>
  <c r="A232" i="26"/>
  <c r="A235" i="26"/>
  <c r="A238" i="26"/>
  <c r="A241" i="26"/>
  <c r="A244" i="26"/>
  <c r="A247" i="26"/>
  <c r="A250" i="26"/>
  <c r="A253" i="26"/>
  <c r="A256" i="26"/>
  <c r="A259" i="26"/>
  <c r="A262" i="26"/>
  <c r="A265" i="26"/>
  <c r="A268" i="26"/>
  <c r="A271" i="26"/>
  <c r="A274" i="26"/>
  <c r="A277" i="26"/>
  <c r="A280" i="26"/>
  <c r="A283" i="26"/>
  <c r="A286" i="26"/>
  <c r="A289" i="26"/>
  <c r="A292" i="26"/>
  <c r="A295" i="26"/>
  <c r="A298" i="26"/>
  <c r="A301" i="26"/>
  <c r="A304" i="26"/>
  <c r="A307" i="26"/>
  <c r="A310" i="26"/>
  <c r="A313" i="26"/>
  <c r="A316" i="26"/>
  <c r="A319" i="26"/>
  <c r="A322" i="26"/>
  <c r="A328" i="26"/>
  <c r="A331" i="26"/>
  <c r="A334" i="26"/>
  <c r="A337" i="26"/>
  <c r="A340" i="26"/>
  <c r="A343" i="26"/>
  <c r="A346" i="26"/>
  <c r="A349" i="26"/>
  <c r="A352" i="26"/>
  <c r="A355" i="26"/>
  <c r="A358" i="26"/>
  <c r="A361" i="26"/>
  <c r="A364" i="26"/>
  <c r="A367" i="26"/>
  <c r="A370" i="26"/>
  <c r="A199" i="26"/>
  <c r="AM202" i="26"/>
  <c r="AN8" i="37" l="1"/>
  <c r="AN20" i="37" s="1"/>
  <c r="AJ8" i="37"/>
  <c r="AJ20" i="37" s="1"/>
  <c r="AF8" i="37"/>
  <c r="AF20" i="37" s="1"/>
  <c r="AB8" i="37"/>
  <c r="AB20" i="37" s="1"/>
  <c r="X8" i="37"/>
  <c r="X20" i="37" s="1"/>
  <c r="T8" i="37"/>
  <c r="T20" i="37" s="1"/>
  <c r="P8" i="37"/>
  <c r="P20" i="37" s="1"/>
  <c r="L8" i="37"/>
  <c r="L20" i="37" s="1"/>
  <c r="H8" i="37"/>
  <c r="H20" i="37" s="1"/>
  <c r="AM8" i="37"/>
  <c r="AM20" i="37" s="1"/>
  <c r="AI8" i="37"/>
  <c r="AI20" i="37" s="1"/>
  <c r="AE8" i="37"/>
  <c r="AE20" i="37" s="1"/>
  <c r="AA8" i="37"/>
  <c r="AA20" i="37" s="1"/>
  <c r="W8" i="37"/>
  <c r="W20" i="37" s="1"/>
  <c r="S8" i="37"/>
  <c r="S20" i="37" s="1"/>
  <c r="O8" i="37"/>
  <c r="O20" i="37" s="1"/>
  <c r="AL8" i="37"/>
  <c r="AL20" i="37" s="1"/>
  <c r="AH8" i="37"/>
  <c r="AH20" i="37" s="1"/>
  <c r="AD8" i="37"/>
  <c r="AD20" i="37" s="1"/>
  <c r="Z8" i="37"/>
  <c r="Z20" i="37" s="1"/>
  <c r="V8" i="37"/>
  <c r="V20" i="37" s="1"/>
  <c r="R8" i="37"/>
  <c r="R20" i="37" s="1"/>
  <c r="N8" i="37"/>
  <c r="N20" i="37" s="1"/>
  <c r="J8" i="37"/>
  <c r="J20" i="37" s="1"/>
  <c r="F8" i="37"/>
  <c r="F20" i="37" s="1"/>
  <c r="AK8" i="37"/>
  <c r="AK20" i="37" s="1"/>
  <c r="AG8" i="37"/>
  <c r="AG20" i="37" s="1"/>
  <c r="AC8" i="37"/>
  <c r="AC20" i="37" s="1"/>
  <c r="Y8" i="37"/>
  <c r="Y20" i="37" s="1"/>
  <c r="U8" i="37"/>
  <c r="U20" i="37" s="1"/>
  <c r="Q8" i="37"/>
  <c r="Q20" i="37" s="1"/>
  <c r="M8" i="37"/>
  <c r="M20" i="37" s="1"/>
  <c r="K8" i="37"/>
  <c r="K20" i="37" s="1"/>
  <c r="E8" i="37"/>
  <c r="I8" i="37"/>
  <c r="I20" i="37" s="1"/>
  <c r="G8" i="37"/>
  <c r="G20" i="37" s="1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E21" i="37" s="1"/>
  <c r="AK13" i="37"/>
  <c r="AN12" i="37"/>
  <c r="AJ12" i="37"/>
  <c r="AF12" i="37"/>
  <c r="AB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B324" i="26"/>
  <c r="A324" i="26" s="1"/>
  <c r="B323" i="26"/>
  <c r="A323" i="26" s="1"/>
  <c r="B321" i="26"/>
  <c r="A321" i="26" s="1"/>
  <c r="B320" i="26"/>
  <c r="A320" i="26" s="1"/>
  <c r="B318" i="26"/>
  <c r="A318" i="26" s="1"/>
  <c r="B317" i="26"/>
  <c r="A317" i="26" s="1"/>
  <c r="B315" i="26"/>
  <c r="A315" i="26" s="1"/>
  <c r="B314" i="26"/>
  <c r="A314" i="26" s="1"/>
  <c r="B312" i="26"/>
  <c r="A312" i="26" s="1"/>
  <c r="B311" i="26"/>
  <c r="A311" i="26" s="1"/>
  <c r="B309" i="26"/>
  <c r="A309" i="26" s="1"/>
  <c r="B308" i="26"/>
  <c r="A308" i="26" s="1"/>
  <c r="B306" i="26"/>
  <c r="A306" i="26" s="1"/>
  <c r="B305" i="26"/>
  <c r="A305" i="26" s="1"/>
  <c r="B303" i="26"/>
  <c r="A303" i="26" s="1"/>
  <c r="B302" i="26"/>
  <c r="A302" i="26" s="1"/>
  <c r="B300" i="26"/>
  <c r="A300" i="26" s="1"/>
  <c r="B299" i="26"/>
  <c r="A299" i="26" s="1"/>
  <c r="B297" i="26"/>
  <c r="A297" i="26" s="1"/>
  <c r="B296" i="26"/>
  <c r="A296" i="26" s="1"/>
  <c r="B294" i="26"/>
  <c r="A294" i="26" s="1"/>
  <c r="B293" i="26"/>
  <c r="A293" i="26" s="1"/>
  <c r="B291" i="26"/>
  <c r="A291" i="26" s="1"/>
  <c r="B290" i="26"/>
  <c r="A290" i="26" s="1"/>
  <c r="B288" i="26"/>
  <c r="A288" i="26" s="1"/>
  <c r="B287" i="26"/>
  <c r="A287" i="26" s="1"/>
  <c r="B285" i="26"/>
  <c r="A285" i="26" s="1"/>
  <c r="B284" i="26"/>
  <c r="A284" i="26" s="1"/>
  <c r="B282" i="26"/>
  <c r="A282" i="26" s="1"/>
  <c r="B281" i="26"/>
  <c r="A281" i="26" s="1"/>
  <c r="B279" i="26"/>
  <c r="A279" i="26" s="1"/>
  <c r="B278" i="26"/>
  <c r="A278" i="26" s="1"/>
  <c r="B276" i="26"/>
  <c r="A276" i="26" s="1"/>
  <c r="B275" i="26"/>
  <c r="A275" i="26" s="1"/>
  <c r="B273" i="26"/>
  <c r="A273" i="26" s="1"/>
  <c r="B272" i="26"/>
  <c r="A272" i="26" s="1"/>
  <c r="B270" i="26"/>
  <c r="A270" i="26" s="1"/>
  <c r="B269" i="26"/>
  <c r="A269" i="26" s="1"/>
  <c r="B267" i="26"/>
  <c r="A267" i="26" s="1"/>
  <c r="B266" i="26"/>
  <c r="A266" i="26" s="1"/>
  <c r="B264" i="26"/>
  <c r="A264" i="26" s="1"/>
  <c r="B263" i="26"/>
  <c r="A263" i="26" s="1"/>
  <c r="B261" i="26"/>
  <c r="A261" i="26" s="1"/>
  <c r="B260" i="26"/>
  <c r="A260" i="26" s="1"/>
  <c r="B258" i="26"/>
  <c r="A258" i="26" s="1"/>
  <c r="B257" i="26"/>
  <c r="A257" i="26" s="1"/>
  <c r="B255" i="26"/>
  <c r="A255" i="26" s="1"/>
  <c r="B254" i="26"/>
  <c r="A254" i="26" s="1"/>
  <c r="B252" i="26"/>
  <c r="A252" i="26" s="1"/>
  <c r="B251" i="26"/>
  <c r="A251" i="26" s="1"/>
  <c r="B249" i="26"/>
  <c r="A249" i="26" s="1"/>
  <c r="B248" i="26"/>
  <c r="A248" i="26" s="1"/>
  <c r="B246" i="26"/>
  <c r="A246" i="26" s="1"/>
  <c r="B245" i="26"/>
  <c r="A245" i="26" s="1"/>
  <c r="B243" i="26"/>
  <c r="A243" i="26" s="1"/>
  <c r="B242" i="26"/>
  <c r="A242" i="26" s="1"/>
  <c r="B240" i="26"/>
  <c r="A240" i="26" s="1"/>
  <c r="B239" i="26"/>
  <c r="A239" i="26" s="1"/>
  <c r="B237" i="26"/>
  <c r="A237" i="26" s="1"/>
  <c r="B236" i="26"/>
  <c r="A236" i="26" s="1"/>
  <c r="B234" i="26"/>
  <c r="A234" i="26" s="1"/>
  <c r="B233" i="26"/>
  <c r="A233" i="26" s="1"/>
  <c r="B231" i="26"/>
  <c r="A231" i="26" s="1"/>
  <c r="B230" i="26"/>
  <c r="A230" i="26" s="1"/>
  <c r="B228" i="26"/>
  <c r="A228" i="26" s="1"/>
  <c r="B227" i="26"/>
  <c r="A227" i="26" s="1"/>
  <c r="B225" i="26"/>
  <c r="A225" i="26" s="1"/>
  <c r="B224" i="26"/>
  <c r="A224" i="26" s="1"/>
  <c r="B222" i="26"/>
  <c r="A222" i="26" s="1"/>
  <c r="B221" i="26"/>
  <c r="A221" i="26" s="1"/>
  <c r="B219" i="26"/>
  <c r="A219" i="26" s="1"/>
  <c r="B218" i="26"/>
  <c r="A218" i="26" s="1"/>
  <c r="B216" i="26"/>
  <c r="A216" i="26" s="1"/>
  <c r="B215" i="26"/>
  <c r="A215" i="26" s="1"/>
  <c r="B213" i="26"/>
  <c r="A213" i="26" s="1"/>
  <c r="B212" i="26"/>
  <c r="A212" i="26" s="1"/>
  <c r="B210" i="26"/>
  <c r="A210" i="26" s="1"/>
  <c r="B209" i="26"/>
  <c r="A209" i="26" s="1"/>
  <c r="B207" i="26"/>
  <c r="A207" i="26" s="1"/>
  <c r="B206" i="26"/>
  <c r="A206" i="26" s="1"/>
  <c r="B204" i="26"/>
  <c r="A204" i="26" s="1"/>
  <c r="B203" i="26"/>
  <c r="A203" i="26" s="1"/>
  <c r="B201" i="26"/>
  <c r="A201" i="26" s="1"/>
  <c r="B200" i="26"/>
  <c r="A200" i="26" s="1"/>
  <c r="B372" i="26"/>
  <c r="A372" i="26" s="1"/>
  <c r="B371" i="26"/>
  <c r="A371" i="26" s="1"/>
  <c r="B369" i="26"/>
  <c r="A369" i="26" s="1"/>
  <c r="B368" i="26"/>
  <c r="A368" i="26" s="1"/>
  <c r="B366" i="26"/>
  <c r="A366" i="26" s="1"/>
  <c r="B365" i="26"/>
  <c r="A365" i="26" s="1"/>
  <c r="B363" i="26"/>
  <c r="A363" i="26" s="1"/>
  <c r="B362" i="26"/>
  <c r="A362" i="26" s="1"/>
  <c r="B360" i="26"/>
  <c r="A360" i="26" s="1"/>
  <c r="B359" i="26"/>
  <c r="A359" i="26" s="1"/>
  <c r="B357" i="26"/>
  <c r="A357" i="26" s="1"/>
  <c r="B356" i="26"/>
  <c r="A356" i="26" s="1"/>
  <c r="B354" i="26"/>
  <c r="A354" i="26" s="1"/>
  <c r="B353" i="26"/>
  <c r="A353" i="26" s="1"/>
  <c r="B351" i="26"/>
  <c r="A351" i="26" s="1"/>
  <c r="B350" i="26"/>
  <c r="A350" i="26" s="1"/>
  <c r="B348" i="26"/>
  <c r="A348" i="26" s="1"/>
  <c r="B347" i="26"/>
  <c r="A347" i="26" s="1"/>
  <c r="B345" i="26"/>
  <c r="A345" i="26" s="1"/>
  <c r="B344" i="26"/>
  <c r="A344" i="26" s="1"/>
  <c r="B342" i="26"/>
  <c r="A342" i="26" s="1"/>
  <c r="B341" i="26"/>
  <c r="A341" i="26" s="1"/>
  <c r="B339" i="26"/>
  <c r="A339" i="26" s="1"/>
  <c r="B338" i="26"/>
  <c r="A338" i="26" s="1"/>
  <c r="B336" i="26"/>
  <c r="A336" i="26" s="1"/>
  <c r="B335" i="26"/>
  <c r="A335" i="26" s="1"/>
  <c r="B333" i="26"/>
  <c r="A333" i="26" s="1"/>
  <c r="B332" i="26"/>
  <c r="A332" i="26" s="1"/>
  <c r="B330" i="26"/>
  <c r="A330" i="26" s="1"/>
  <c r="B329" i="26"/>
  <c r="A329" i="26" s="1"/>
  <c r="B372" i="19"/>
  <c r="A372" i="19" s="1"/>
  <c r="B371" i="19"/>
  <c r="A371" i="19" s="1"/>
  <c r="B369" i="19"/>
  <c r="A369" i="19" s="1"/>
  <c r="B368" i="19"/>
  <c r="A368" i="19" s="1"/>
  <c r="B366" i="19"/>
  <c r="A366" i="19" s="1"/>
  <c r="B365" i="19"/>
  <c r="A365" i="19" s="1"/>
  <c r="B363" i="19"/>
  <c r="A363" i="19" s="1"/>
  <c r="B362" i="19"/>
  <c r="A362" i="19" s="1"/>
  <c r="B360" i="19"/>
  <c r="A360" i="19" s="1"/>
  <c r="B359" i="19"/>
  <c r="A359" i="19" s="1"/>
  <c r="B357" i="19"/>
  <c r="A357" i="19" s="1"/>
  <c r="B356" i="19"/>
  <c r="A356" i="19" s="1"/>
  <c r="B354" i="19"/>
  <c r="A354" i="19" s="1"/>
  <c r="B353" i="19"/>
  <c r="A353" i="19" s="1"/>
  <c r="B351" i="19"/>
  <c r="A351" i="19" s="1"/>
  <c r="B350" i="19"/>
  <c r="A350" i="19" s="1"/>
  <c r="B348" i="19"/>
  <c r="A348" i="19" s="1"/>
  <c r="B347" i="19"/>
  <c r="A347" i="19" s="1"/>
  <c r="B345" i="19"/>
  <c r="A345" i="19" s="1"/>
  <c r="B344" i="19"/>
  <c r="A344" i="19" s="1"/>
  <c r="B342" i="19"/>
  <c r="A342" i="19" s="1"/>
  <c r="B341" i="19"/>
  <c r="A341" i="19" s="1"/>
  <c r="B339" i="19"/>
  <c r="A339" i="19" s="1"/>
  <c r="B338" i="19"/>
  <c r="A338" i="19" s="1"/>
  <c r="B336" i="19"/>
  <c r="A336" i="19" s="1"/>
  <c r="B335" i="19"/>
  <c r="A335" i="19" s="1"/>
  <c r="B333" i="19"/>
  <c r="A333" i="19" s="1"/>
  <c r="B332" i="19"/>
  <c r="A332" i="19" s="1"/>
  <c r="B330" i="19"/>
  <c r="A330" i="19" s="1"/>
  <c r="B329" i="19"/>
  <c r="A329" i="19" s="1"/>
  <c r="B324" i="19"/>
  <c r="A324" i="19" s="1"/>
  <c r="B323" i="19"/>
  <c r="A323" i="19" s="1"/>
  <c r="B321" i="19"/>
  <c r="A321" i="19" s="1"/>
  <c r="B320" i="19"/>
  <c r="A320" i="19" s="1"/>
  <c r="B318" i="19"/>
  <c r="A318" i="19" s="1"/>
  <c r="B317" i="19"/>
  <c r="A317" i="19" s="1"/>
  <c r="B315" i="19"/>
  <c r="A315" i="19" s="1"/>
  <c r="B314" i="19"/>
  <c r="A314" i="19" s="1"/>
  <c r="B312" i="19"/>
  <c r="A312" i="19" s="1"/>
  <c r="B311" i="19"/>
  <c r="A311" i="19" s="1"/>
  <c r="B309" i="19"/>
  <c r="A309" i="19" s="1"/>
  <c r="B308" i="19"/>
  <c r="A308" i="19" s="1"/>
  <c r="B306" i="19"/>
  <c r="A306" i="19" s="1"/>
  <c r="B305" i="19"/>
  <c r="A305" i="19" s="1"/>
  <c r="B303" i="19"/>
  <c r="A303" i="19" s="1"/>
  <c r="B302" i="19"/>
  <c r="A302" i="19" s="1"/>
  <c r="B300" i="19"/>
  <c r="A300" i="19" s="1"/>
  <c r="B299" i="19"/>
  <c r="A299" i="19" s="1"/>
  <c r="B297" i="19"/>
  <c r="A297" i="19" s="1"/>
  <c r="B296" i="19"/>
  <c r="A296" i="19" s="1"/>
  <c r="B294" i="19"/>
  <c r="A294" i="19" s="1"/>
  <c r="B293" i="19"/>
  <c r="A293" i="19" s="1"/>
  <c r="B291" i="19"/>
  <c r="A291" i="19" s="1"/>
  <c r="B290" i="19"/>
  <c r="A290" i="19" s="1"/>
  <c r="B288" i="19"/>
  <c r="A288" i="19" s="1"/>
  <c r="B287" i="19"/>
  <c r="A287" i="19" s="1"/>
  <c r="B285" i="19"/>
  <c r="A285" i="19" s="1"/>
  <c r="B284" i="19"/>
  <c r="A284" i="19" s="1"/>
  <c r="B282" i="19"/>
  <c r="A282" i="19" s="1"/>
  <c r="B281" i="19"/>
  <c r="A281" i="19" s="1"/>
  <c r="B279" i="19"/>
  <c r="A279" i="19" s="1"/>
  <c r="B278" i="19"/>
  <c r="A278" i="19" s="1"/>
  <c r="B276" i="19"/>
  <c r="A276" i="19" s="1"/>
  <c r="B275" i="19"/>
  <c r="A275" i="19" s="1"/>
  <c r="B273" i="19"/>
  <c r="A273" i="19" s="1"/>
  <c r="B272" i="19"/>
  <c r="A272" i="19" s="1"/>
  <c r="B270" i="19"/>
  <c r="A270" i="19" s="1"/>
  <c r="B269" i="19"/>
  <c r="A269" i="19" s="1"/>
  <c r="B267" i="19"/>
  <c r="A267" i="19" s="1"/>
  <c r="B266" i="19"/>
  <c r="A266" i="19" s="1"/>
  <c r="B264" i="19"/>
  <c r="A264" i="19" s="1"/>
  <c r="B263" i="19"/>
  <c r="A263" i="19" s="1"/>
  <c r="B261" i="19"/>
  <c r="A261" i="19" s="1"/>
  <c r="B260" i="19"/>
  <c r="A260" i="19" s="1"/>
  <c r="B258" i="19"/>
  <c r="A258" i="19" s="1"/>
  <c r="B257" i="19"/>
  <c r="A257" i="19" s="1"/>
  <c r="B255" i="19"/>
  <c r="A255" i="19" s="1"/>
  <c r="B254" i="19"/>
  <c r="A254" i="19" s="1"/>
  <c r="B252" i="19"/>
  <c r="A252" i="19" s="1"/>
  <c r="B251" i="19"/>
  <c r="A251" i="19" s="1"/>
  <c r="B249" i="19"/>
  <c r="A249" i="19" s="1"/>
  <c r="B248" i="19"/>
  <c r="A248" i="19" s="1"/>
  <c r="B246" i="19"/>
  <c r="A246" i="19" s="1"/>
  <c r="B245" i="19"/>
  <c r="A245" i="19" s="1"/>
  <c r="B243" i="19"/>
  <c r="A243" i="19" s="1"/>
  <c r="B242" i="19"/>
  <c r="A242" i="19" s="1"/>
  <c r="B240" i="19"/>
  <c r="A240" i="19" s="1"/>
  <c r="B239" i="19"/>
  <c r="A239" i="19" s="1"/>
  <c r="B237" i="19"/>
  <c r="A237" i="19" s="1"/>
  <c r="B236" i="19"/>
  <c r="A236" i="19" s="1"/>
  <c r="B234" i="19"/>
  <c r="A234" i="19" s="1"/>
  <c r="B233" i="19"/>
  <c r="A233" i="19" s="1"/>
  <c r="B231" i="19"/>
  <c r="A231" i="19" s="1"/>
  <c r="B230" i="19"/>
  <c r="A230" i="19" s="1"/>
  <c r="B228" i="19"/>
  <c r="A228" i="19" s="1"/>
  <c r="B227" i="19"/>
  <c r="A227" i="19" s="1"/>
  <c r="B225" i="19"/>
  <c r="A225" i="19" s="1"/>
  <c r="B224" i="19"/>
  <c r="A224" i="19" s="1"/>
  <c r="B222" i="19"/>
  <c r="A222" i="19" s="1"/>
  <c r="B221" i="19"/>
  <c r="A221" i="19" s="1"/>
  <c r="B219" i="19"/>
  <c r="A219" i="19" s="1"/>
  <c r="B218" i="19"/>
  <c r="A218" i="19" s="1"/>
  <c r="B216" i="19"/>
  <c r="A216" i="19" s="1"/>
  <c r="B215" i="19"/>
  <c r="A215" i="19" s="1"/>
  <c r="B213" i="19"/>
  <c r="A213" i="19" s="1"/>
  <c r="B212" i="19"/>
  <c r="A212" i="19" s="1"/>
  <c r="B210" i="19"/>
  <c r="A210" i="19" s="1"/>
  <c r="B209" i="19"/>
  <c r="A209" i="19" s="1"/>
  <c r="B207" i="19"/>
  <c r="A207" i="19" s="1"/>
  <c r="B206" i="19"/>
  <c r="A206" i="19" s="1"/>
  <c r="B204" i="19"/>
  <c r="A204" i="19" s="1"/>
  <c r="B203" i="19"/>
  <c r="A203" i="19" s="1"/>
  <c r="B201" i="19"/>
  <c r="A201" i="19" s="1"/>
  <c r="B200" i="19"/>
  <c r="A200" i="19" s="1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AO7" i="37" l="1"/>
  <c r="E20" i="37"/>
  <c r="AO8" i="37"/>
  <c r="V22" i="42"/>
  <c r="V21" i="37"/>
  <c r="AE22" i="42"/>
  <c r="AE21" i="37"/>
  <c r="I22" i="42"/>
  <c r="I21" i="37"/>
  <c r="Z22" i="42"/>
  <c r="Z21" i="37"/>
  <c r="AI22" i="42"/>
  <c r="AI21" i="37"/>
  <c r="R22" i="42"/>
  <c r="R21" i="37"/>
  <c r="M22" i="42"/>
  <c r="M21" i="37"/>
  <c r="AD22" i="42"/>
  <c r="AD21" i="37"/>
  <c r="H22" i="42"/>
  <c r="H21" i="37"/>
  <c r="Q22" i="42"/>
  <c r="Q21" i="37"/>
  <c r="AH22" i="42"/>
  <c r="AH21" i="37"/>
  <c r="L22" i="42"/>
  <c r="L21" i="37"/>
  <c r="AA22" i="42"/>
  <c r="AA21" i="37"/>
  <c r="U22" i="42"/>
  <c r="U21" i="37"/>
  <c r="AL22" i="42"/>
  <c r="AL21" i="37"/>
  <c r="P22" i="42"/>
  <c r="P21" i="37"/>
  <c r="Y22" i="42"/>
  <c r="Y21" i="37"/>
  <c r="AM22" i="42"/>
  <c r="AM21" i="37"/>
  <c r="T22" i="42"/>
  <c r="T21" i="37"/>
  <c r="AC22" i="42"/>
  <c r="AC21" i="37"/>
  <c r="G22" i="42"/>
  <c r="G21" i="37"/>
  <c r="X22" i="42"/>
  <c r="X21" i="37"/>
  <c r="AG22" i="42"/>
  <c r="AG21" i="37"/>
  <c r="K22" i="42"/>
  <c r="K21" i="37"/>
  <c r="AB22" i="42"/>
  <c r="AB21" i="37"/>
  <c r="F22" i="42"/>
  <c r="F21" i="37"/>
  <c r="O22" i="42"/>
  <c r="O21" i="37"/>
  <c r="AF22" i="42"/>
  <c r="AF21" i="37"/>
  <c r="AK22" i="42"/>
  <c r="AK21" i="37"/>
  <c r="J22" i="42"/>
  <c r="J21" i="37"/>
  <c r="S22" i="42"/>
  <c r="S21" i="37"/>
  <c r="AJ22" i="42"/>
  <c r="AJ21" i="37"/>
  <c r="N22" i="42"/>
  <c r="N21" i="37"/>
  <c r="W22" i="42"/>
  <c r="W21" i="37"/>
  <c r="AN22" i="42"/>
  <c r="AN21" i="37"/>
  <c r="AH15" i="37"/>
  <c r="U10" i="37"/>
  <c r="AH10" i="37"/>
  <c r="T10" i="37"/>
  <c r="AC15" i="37"/>
  <c r="G15" i="37"/>
  <c r="X15" i="37"/>
  <c r="Y10" i="37"/>
  <c r="AL10" i="37"/>
  <c r="X10" i="37"/>
  <c r="K10" i="37"/>
  <c r="Z10" i="37"/>
  <c r="AG15" i="37"/>
  <c r="AB10" i="37"/>
  <c r="F15" i="37"/>
  <c r="O15" i="37"/>
  <c r="AF15" i="37"/>
  <c r="AG10" i="37"/>
  <c r="S10" i="37"/>
  <c r="AF10" i="37"/>
  <c r="M15" i="37"/>
  <c r="H10" i="37"/>
  <c r="M10" i="37"/>
  <c r="P15" i="37"/>
  <c r="AB15" i="37"/>
  <c r="J15" i="37"/>
  <c r="S15" i="37"/>
  <c r="AJ15" i="37"/>
  <c r="AK10" i="37"/>
  <c r="W10" i="37"/>
  <c r="AJ10" i="37"/>
  <c r="AD15" i="37"/>
  <c r="AL15" i="37"/>
  <c r="P10" i="37"/>
  <c r="AM15" i="37"/>
  <c r="N15" i="37"/>
  <c r="W15" i="37"/>
  <c r="AN15" i="37"/>
  <c r="F10" i="37"/>
  <c r="AA10" i="37"/>
  <c r="AN10" i="37"/>
  <c r="Q15" i="37"/>
  <c r="U15" i="37"/>
  <c r="AD10" i="37"/>
  <c r="T15" i="37"/>
  <c r="K15" i="37"/>
  <c r="AC10" i="37"/>
  <c r="AK15" i="37"/>
  <c r="R15" i="37"/>
  <c r="AA15" i="37"/>
  <c r="G10" i="37"/>
  <c r="J10" i="37"/>
  <c r="AE10" i="37"/>
  <c r="H15" i="37"/>
  <c r="V10" i="37"/>
  <c r="Q10" i="37"/>
  <c r="O10" i="37"/>
  <c r="E15" i="37"/>
  <c r="V15" i="37"/>
  <c r="AE15" i="37"/>
  <c r="I10" i="37"/>
  <c r="N10" i="37"/>
  <c r="AI10" i="37"/>
  <c r="L15" i="37"/>
  <c r="L10" i="37"/>
  <c r="Y15" i="37"/>
  <c r="I15" i="37"/>
  <c r="Z15" i="37"/>
  <c r="AI15" i="37"/>
  <c r="E10" i="37"/>
  <c r="R10" i="37"/>
  <c r="AM10" i="37"/>
  <c r="E18" i="37"/>
  <c r="U17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AJ17" i="37"/>
  <c r="U18" i="37"/>
  <c r="AK18" i="37"/>
  <c r="R18" i="37"/>
  <c r="AH18" i="37"/>
  <c r="W18" i="37"/>
  <c r="AM18" i="37"/>
  <c r="T18" i="37"/>
  <c r="AJ18" i="37"/>
  <c r="AO10" i="37" l="1"/>
  <c r="M24" i="37"/>
  <c r="AM24" i="37"/>
  <c r="AK24" i="37"/>
  <c r="AI24" i="37"/>
  <c r="AG24" i="37"/>
  <c r="AB24" i="37"/>
  <c r="Z24" i="37"/>
  <c r="G24" i="37"/>
  <c r="H24" i="37"/>
  <c r="F24" i="37"/>
  <c r="R24" i="37"/>
  <c r="N24" i="37"/>
  <c r="X24" i="37"/>
  <c r="W24" i="37"/>
  <c r="U24" i="37"/>
  <c r="S24" i="37"/>
  <c r="Q24" i="37"/>
  <c r="L24" i="37"/>
  <c r="J24" i="37"/>
  <c r="AA24" i="37"/>
  <c r="Y24" i="37"/>
  <c r="T24" i="37"/>
  <c r="P24" i="37"/>
  <c r="O24" i="37"/>
  <c r="V24" i="37"/>
  <c r="AJ24" i="37"/>
  <c r="AH24" i="37"/>
  <c r="AF24" i="37"/>
  <c r="AD24" i="37"/>
  <c r="I24" i="37"/>
  <c r="AE24" i="37"/>
  <c r="AC24" i="37"/>
  <c r="AN24" i="37"/>
  <c r="AL24" i="37"/>
  <c r="K24" i="37"/>
  <c r="E24" i="37"/>
  <c r="AO17" i="37"/>
  <c r="AO12" i="37" s="1"/>
  <c r="AO18" i="37"/>
  <c r="AO13" i="37" l="1"/>
  <c r="AO24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K11" i="41" s="1"/>
  <c r="J336" i="30"/>
  <c r="I336" i="30"/>
  <c r="H336" i="30"/>
  <c r="G336" i="30"/>
  <c r="F336" i="30"/>
  <c r="E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I11" i="43" s="1"/>
  <c r="H133" i="30"/>
  <c r="G133" i="30"/>
  <c r="F133" i="30"/>
  <c r="E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P101" i="30"/>
  <c r="O101" i="30"/>
  <c r="N101" i="30"/>
  <c r="N6" i="43" s="1"/>
  <c r="N9" i="43" s="1"/>
  <c r="M101" i="30"/>
  <c r="L101" i="30"/>
  <c r="K101" i="30"/>
  <c r="J101" i="30"/>
  <c r="I101" i="30"/>
  <c r="H101" i="30"/>
  <c r="G101" i="30"/>
  <c r="F101" i="30"/>
  <c r="E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P91" i="30"/>
  <c r="O91" i="30"/>
  <c r="N91" i="30"/>
  <c r="N11" i="43" s="1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M11" i="43" s="1"/>
  <c r="M14" i="43" s="1"/>
  <c r="L28" i="30"/>
  <c r="K28" i="30"/>
  <c r="J28" i="30"/>
  <c r="I28" i="30"/>
  <c r="H28" i="30"/>
  <c r="G28" i="30"/>
  <c r="F28" i="30"/>
  <c r="E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P26" i="30"/>
  <c r="O26" i="30"/>
  <c r="N26" i="30"/>
  <c r="M26" i="30"/>
  <c r="M6" i="43" s="1"/>
  <c r="L26" i="30"/>
  <c r="K26" i="30"/>
  <c r="J26" i="30"/>
  <c r="I26" i="30"/>
  <c r="H26" i="30"/>
  <c r="G26" i="30"/>
  <c r="F26" i="30"/>
  <c r="E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K16" i="41" l="1"/>
  <c r="K14" i="41"/>
  <c r="I16" i="43"/>
  <c r="I19" i="43" s="1"/>
  <c r="I14" i="43"/>
  <c r="N16" i="43"/>
  <c r="N19" i="43" s="1"/>
  <c r="N14" i="43"/>
  <c r="M16" i="43"/>
  <c r="Q6" i="43"/>
  <c r="Q9" i="43" s="1"/>
  <c r="M9" i="43"/>
  <c r="G430" i="30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K19" i="41" l="1"/>
  <c r="Q16" i="41"/>
  <c r="Q16" i="43"/>
  <c r="M19" i="43"/>
  <c r="I390" i="30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Q11" i="41" l="1"/>
  <c r="Q14" i="41" s="1"/>
  <c r="Q19" i="41"/>
  <c r="Q11" i="43"/>
  <c r="Q14" i="43" s="1"/>
  <c r="Q19" i="43"/>
  <c r="O398" i="30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E6" i="37" s="1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H11" i="42" s="1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X11" i="42" s="1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X6" i="42" s="1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I11" i="42" s="1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I6" i="42" s="1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I11" i="42" s="1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F11" i="42" s="1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F6" i="42" s="1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Z6" i="42" s="1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AB6" i="42" s="1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Y11" i="42" s="1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Y6" i="42" s="1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G11" i="42" s="1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F11" i="42" s="1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S11" i="42" s="1"/>
  <c r="Q50" i="26"/>
  <c r="P50" i="26"/>
  <c r="O50" i="26"/>
  <c r="N50" i="26"/>
  <c r="M50" i="26"/>
  <c r="L50" i="26"/>
  <c r="K50" i="26"/>
  <c r="L11" i="42" s="1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S6" i="42" s="1"/>
  <c r="Q48" i="26"/>
  <c r="P48" i="26"/>
  <c r="O48" i="26"/>
  <c r="N48" i="26"/>
  <c r="M48" i="26"/>
  <c r="L48" i="26"/>
  <c r="K48" i="26"/>
  <c r="L6" i="42" s="1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I6" i="42" s="1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U6" i="42" s="1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AB11" i="42" s="1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J11" i="42" s="1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J6" i="42" s="1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E6" i="42" s="1"/>
  <c r="E9" i="42" s="1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4" i="42" l="1"/>
  <c r="E9" i="37"/>
  <c r="Q6" i="37"/>
  <c r="AC6" i="37"/>
  <c r="E14" i="42"/>
  <c r="E11" i="37"/>
  <c r="E14" i="37" s="1"/>
  <c r="Q14" i="42"/>
  <c r="Q11" i="37"/>
  <c r="Q14" i="37" s="1"/>
  <c r="AC14" i="42"/>
  <c r="AC11" i="37"/>
  <c r="AC14" i="37" s="1"/>
  <c r="F9" i="42"/>
  <c r="F6" i="37"/>
  <c r="R9" i="42"/>
  <c r="R6" i="37"/>
  <c r="AD9" i="42"/>
  <c r="AD6" i="37"/>
  <c r="F11" i="37"/>
  <c r="F14" i="37" s="1"/>
  <c r="R11" i="37"/>
  <c r="R14" i="37" s="1"/>
  <c r="AD11" i="37"/>
  <c r="AD14" i="37" s="1"/>
  <c r="G6" i="37"/>
  <c r="S6" i="37"/>
  <c r="AE6" i="37"/>
  <c r="G14" i="42"/>
  <c r="G11" i="37"/>
  <c r="G14" i="37" s="1"/>
  <c r="S14" i="42"/>
  <c r="S11" i="37"/>
  <c r="S14" i="37" s="1"/>
  <c r="AE14" i="42"/>
  <c r="AE11" i="37"/>
  <c r="AE14" i="37" s="1"/>
  <c r="P6" i="37"/>
  <c r="H6" i="37"/>
  <c r="T6" i="37"/>
  <c r="AF6" i="37"/>
  <c r="H14" i="42"/>
  <c r="H11" i="37"/>
  <c r="H14" i="37" s="1"/>
  <c r="T14" i="42"/>
  <c r="T11" i="37"/>
  <c r="T14" i="37" s="1"/>
  <c r="AF14" i="42"/>
  <c r="AF11" i="37"/>
  <c r="AF14" i="37" s="1"/>
  <c r="AN6" i="37"/>
  <c r="I6" i="37"/>
  <c r="U6" i="37"/>
  <c r="AG6" i="37"/>
  <c r="I14" i="42"/>
  <c r="I11" i="37"/>
  <c r="I14" i="37" s="1"/>
  <c r="U14" i="42"/>
  <c r="U11" i="37"/>
  <c r="U14" i="37" s="1"/>
  <c r="AG14" i="42"/>
  <c r="AG11" i="37"/>
  <c r="AG14" i="37" s="1"/>
  <c r="AB6" i="37"/>
  <c r="AB9" i="37" s="1"/>
  <c r="J6" i="37"/>
  <c r="V6" i="37"/>
  <c r="AH6" i="37"/>
  <c r="J14" i="42"/>
  <c r="J11" i="37"/>
  <c r="J14" i="37" s="1"/>
  <c r="V14" i="42"/>
  <c r="V11" i="37"/>
  <c r="V14" i="37" s="1"/>
  <c r="AH14" i="42"/>
  <c r="AH11" i="37"/>
  <c r="AH14" i="37" s="1"/>
  <c r="K6" i="37"/>
  <c r="W9" i="42"/>
  <c r="W6" i="37"/>
  <c r="AI6" i="37"/>
  <c r="K14" i="42"/>
  <c r="K11" i="37"/>
  <c r="K14" i="37" s="1"/>
  <c r="W11" i="37"/>
  <c r="W14" i="37" s="1"/>
  <c r="AI14" i="42"/>
  <c r="AI11" i="37"/>
  <c r="AI14" i="37" s="1"/>
  <c r="L9" i="42"/>
  <c r="L6" i="37"/>
  <c r="X9" i="42"/>
  <c r="X6" i="37"/>
  <c r="AJ6" i="37"/>
  <c r="L11" i="37"/>
  <c r="L14" i="37" s="1"/>
  <c r="X11" i="37"/>
  <c r="X14" i="37" s="1"/>
  <c r="AJ14" i="42"/>
  <c r="AJ11" i="37"/>
  <c r="AJ14" i="37" s="1"/>
  <c r="M6" i="37"/>
  <c r="Y9" i="42"/>
  <c r="Y6" i="37"/>
  <c r="AK9" i="42"/>
  <c r="AK6" i="37"/>
  <c r="M14" i="42"/>
  <c r="M11" i="37"/>
  <c r="M14" i="37" s="1"/>
  <c r="Y11" i="37"/>
  <c r="Y14" i="37" s="1"/>
  <c r="AK11" i="37"/>
  <c r="AK14" i="37" s="1"/>
  <c r="AN14" i="42"/>
  <c r="AN11" i="37"/>
  <c r="AN14" i="37" s="1"/>
  <c r="N9" i="42"/>
  <c r="N6" i="37"/>
  <c r="Z9" i="42"/>
  <c r="Z6" i="37"/>
  <c r="AL6" i="37"/>
  <c r="N11" i="37"/>
  <c r="N14" i="37" s="1"/>
  <c r="Z11" i="37"/>
  <c r="Z14" i="37" s="1"/>
  <c r="AL14" i="42"/>
  <c r="AL11" i="37"/>
  <c r="AL14" i="37" s="1"/>
  <c r="P14" i="42"/>
  <c r="P11" i="37"/>
  <c r="P14" i="37" s="1"/>
  <c r="O6" i="37"/>
  <c r="AA6" i="37"/>
  <c r="AM6" i="37"/>
  <c r="O14" i="42"/>
  <c r="O11" i="37"/>
  <c r="O14" i="37" s="1"/>
  <c r="AA14" i="42"/>
  <c r="AA11" i="37"/>
  <c r="AA14" i="37" s="1"/>
  <c r="AM14" i="42"/>
  <c r="AM11" i="37"/>
  <c r="AM14" i="37" s="1"/>
  <c r="AB11" i="37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AO6" i="37" l="1"/>
  <c r="AO9" i="37" s="1"/>
  <c r="M16" i="37"/>
  <c r="M19" i="37" s="1"/>
  <c r="M9" i="37"/>
  <c r="L9" i="37"/>
  <c r="L16" i="37"/>
  <c r="L19" i="37" s="1"/>
  <c r="K16" i="37"/>
  <c r="K19" i="37" s="1"/>
  <c r="K9" i="37"/>
  <c r="J16" i="37"/>
  <c r="J19" i="37" s="1"/>
  <c r="J9" i="37"/>
  <c r="AD16" i="42"/>
  <c r="AD19" i="42" s="1"/>
  <c r="AD14" i="42"/>
  <c r="M16" i="42"/>
  <c r="M19" i="42" s="1"/>
  <c r="M9" i="42"/>
  <c r="K16" i="42"/>
  <c r="K19" i="42" s="1"/>
  <c r="K9" i="42"/>
  <c r="J9" i="42"/>
  <c r="J16" i="42"/>
  <c r="J19" i="42" s="1"/>
  <c r="AG16" i="37"/>
  <c r="AG19" i="37" s="1"/>
  <c r="AG9" i="37"/>
  <c r="AG16" i="42"/>
  <c r="AG19" i="42" s="1"/>
  <c r="AG9" i="42"/>
  <c r="R16" i="42"/>
  <c r="R19" i="42" s="1"/>
  <c r="R14" i="42"/>
  <c r="Z16" i="42"/>
  <c r="Z19" i="42" s="1"/>
  <c r="Z14" i="42"/>
  <c r="F16" i="42"/>
  <c r="F19" i="42" s="1"/>
  <c r="F14" i="42"/>
  <c r="I9" i="37"/>
  <c r="I16" i="37"/>
  <c r="I19" i="37" s="1"/>
  <c r="AE16" i="37"/>
  <c r="AE19" i="37" s="1"/>
  <c r="AE9" i="37"/>
  <c r="AD9" i="37"/>
  <c r="AD16" i="37"/>
  <c r="AD19" i="37" s="1"/>
  <c r="AC16" i="37"/>
  <c r="AC19" i="37" s="1"/>
  <c r="AC9" i="37"/>
  <c r="AK16" i="42"/>
  <c r="AK19" i="42" s="1"/>
  <c r="AK14" i="42"/>
  <c r="AM16" i="37"/>
  <c r="AM19" i="37" s="1"/>
  <c r="AM9" i="37"/>
  <c r="U16" i="42"/>
  <c r="U19" i="42" s="1"/>
  <c r="U9" i="42"/>
  <c r="AM16" i="42"/>
  <c r="AM19" i="42" s="1"/>
  <c r="AM9" i="42"/>
  <c r="N16" i="42"/>
  <c r="N19" i="42" s="1"/>
  <c r="N14" i="42"/>
  <c r="T16" i="37"/>
  <c r="T19" i="37" s="1"/>
  <c r="T9" i="37"/>
  <c r="AA16" i="37"/>
  <c r="AA19" i="37" s="1"/>
  <c r="AA9" i="37"/>
  <c r="AL16" i="37"/>
  <c r="AL19" i="37" s="1"/>
  <c r="AL9" i="37"/>
  <c r="E16" i="42"/>
  <c r="I16" i="42"/>
  <c r="I19" i="42" s="1"/>
  <c r="I9" i="42"/>
  <c r="T9" i="42"/>
  <c r="T16" i="42"/>
  <c r="T19" i="42" s="1"/>
  <c r="AE16" i="42"/>
  <c r="AE19" i="42" s="1"/>
  <c r="AE9" i="42"/>
  <c r="AC9" i="42"/>
  <c r="AC16" i="42"/>
  <c r="AC19" i="42" s="1"/>
  <c r="U9" i="37"/>
  <c r="U16" i="37"/>
  <c r="U19" i="37" s="1"/>
  <c r="W16" i="42"/>
  <c r="W19" i="42" s="1"/>
  <c r="W14" i="42"/>
  <c r="AA9" i="42"/>
  <c r="AA16" i="42"/>
  <c r="AA19" i="42" s="1"/>
  <c r="AL16" i="42"/>
  <c r="AL19" i="42" s="1"/>
  <c r="AL9" i="42"/>
  <c r="L16" i="42"/>
  <c r="L19" i="42" s="1"/>
  <c r="L14" i="42"/>
  <c r="AN9" i="37"/>
  <c r="AN16" i="37"/>
  <c r="AN19" i="37" s="1"/>
  <c r="H16" i="37"/>
  <c r="H19" i="37" s="1"/>
  <c r="H9" i="37"/>
  <c r="S9" i="37"/>
  <c r="S16" i="37"/>
  <c r="S19" i="37" s="1"/>
  <c r="R16" i="37"/>
  <c r="R19" i="37" s="1"/>
  <c r="R9" i="37"/>
  <c r="Q9" i="37"/>
  <c r="Q16" i="37"/>
  <c r="Q19" i="37" s="1"/>
  <c r="AO6" i="42"/>
  <c r="AO9" i="42" s="1"/>
  <c r="O9" i="37"/>
  <c r="O16" i="37"/>
  <c r="O19" i="37" s="1"/>
  <c r="AJ16" i="37"/>
  <c r="AJ19" i="37" s="1"/>
  <c r="AJ9" i="37"/>
  <c r="AN16" i="42"/>
  <c r="AN19" i="42" s="1"/>
  <c r="AN9" i="42"/>
  <c r="H16" i="42"/>
  <c r="H19" i="42" s="1"/>
  <c r="H9" i="42"/>
  <c r="Q16" i="42"/>
  <c r="Q19" i="42" s="1"/>
  <c r="Q9" i="42"/>
  <c r="AF9" i="37"/>
  <c r="AF16" i="37"/>
  <c r="AF19" i="37" s="1"/>
  <c r="Z9" i="37"/>
  <c r="Z16" i="37"/>
  <c r="Z19" i="37" s="1"/>
  <c r="AK16" i="37"/>
  <c r="AK19" i="37" s="1"/>
  <c r="AK9" i="37"/>
  <c r="AI9" i="37"/>
  <c r="AI16" i="37"/>
  <c r="AI19" i="37" s="1"/>
  <c r="AH9" i="37"/>
  <c r="AH16" i="37"/>
  <c r="AH19" i="37" s="1"/>
  <c r="S16" i="42"/>
  <c r="S19" i="42" s="1"/>
  <c r="S9" i="42"/>
  <c r="O9" i="42"/>
  <c r="O16" i="42"/>
  <c r="O19" i="42" s="1"/>
  <c r="AJ16" i="42"/>
  <c r="AJ19" i="42" s="1"/>
  <c r="AJ9" i="42"/>
  <c r="AI16" i="42"/>
  <c r="AI19" i="42" s="1"/>
  <c r="AI9" i="42"/>
  <c r="AH9" i="42"/>
  <c r="AH16" i="42"/>
  <c r="AH19" i="42" s="1"/>
  <c r="P9" i="37"/>
  <c r="P16" i="37"/>
  <c r="P19" i="37" s="1"/>
  <c r="G9" i="37"/>
  <c r="G16" i="37"/>
  <c r="G19" i="37" s="1"/>
  <c r="F9" i="37"/>
  <c r="F16" i="37"/>
  <c r="F19" i="37" s="1"/>
  <c r="AB9" i="42"/>
  <c r="AB16" i="42"/>
  <c r="AB19" i="42" s="1"/>
  <c r="X16" i="42"/>
  <c r="X19" i="42" s="1"/>
  <c r="X14" i="42"/>
  <c r="N16" i="37"/>
  <c r="N19" i="37" s="1"/>
  <c r="N9" i="37"/>
  <c r="Y9" i="37"/>
  <c r="Y16" i="37"/>
  <c r="Y19" i="37" s="1"/>
  <c r="X9" i="37"/>
  <c r="X16" i="37"/>
  <c r="X19" i="37" s="1"/>
  <c r="W16" i="37"/>
  <c r="W19" i="37" s="1"/>
  <c r="W9" i="37"/>
  <c r="V9" i="37"/>
  <c r="V16" i="37"/>
  <c r="V19" i="37" s="1"/>
  <c r="P16" i="42"/>
  <c r="P19" i="42" s="1"/>
  <c r="P9" i="42"/>
  <c r="G16" i="42"/>
  <c r="G19" i="42" s="1"/>
  <c r="G9" i="42"/>
  <c r="AF16" i="42"/>
  <c r="AF19" i="42" s="1"/>
  <c r="AF9" i="42"/>
  <c r="Y16" i="42"/>
  <c r="Y19" i="42" s="1"/>
  <c r="Y14" i="42"/>
  <c r="V16" i="42"/>
  <c r="V19" i="42" s="1"/>
  <c r="V9" i="42"/>
  <c r="E16" i="37"/>
  <c r="E19" i="37" s="1"/>
  <c r="AB16" i="37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O16" i="37" l="1"/>
  <c r="AO11" i="37" s="1"/>
  <c r="AO14" i="37" s="1"/>
  <c r="E19" i="42"/>
  <c r="AO16" i="42"/>
  <c r="AB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AO19" i="37" l="1"/>
  <c r="AO11" i="42"/>
  <c r="AO14" i="42" s="1"/>
  <c r="AO19" i="42"/>
  <c r="D504" i="21"/>
  <c r="D450" i="21"/>
  <c r="D458" i="21"/>
  <c r="D381" i="21"/>
  <c r="D383" i="21"/>
  <c r="D431" i="21"/>
  <c r="D433" i="21"/>
  <c r="D434" i="21"/>
  <c r="D441" i="21"/>
  <c r="D442" i="21"/>
  <c r="D447" i="21"/>
  <c r="D448" i="21"/>
  <c r="D466" i="21"/>
  <c r="D467" i="21"/>
  <c r="D471" i="21"/>
  <c r="D490" i="21"/>
  <c r="D491" i="21"/>
  <c r="D495" i="21"/>
  <c r="D496" i="21"/>
  <c r="D498" i="21"/>
  <c r="D499" i="21"/>
  <c r="D500" i="21" s="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201" i="21"/>
  <c r="D482" i="21"/>
  <c r="D178" i="21"/>
  <c r="D172" i="21"/>
  <c r="D166" i="21"/>
  <c r="D160" i="21"/>
  <c r="D154" i="21"/>
  <c r="D148" i="21"/>
  <c r="D142" i="21"/>
  <c r="D136" i="21"/>
  <c r="D373" i="21"/>
  <c r="F393" i="21"/>
  <c r="D487" i="21"/>
  <c r="D463" i="21"/>
  <c r="D455" i="2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51" i="21"/>
  <c r="D452" i="21" s="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440" i="21" s="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505" i="21"/>
  <c r="D382" i="21" l="1"/>
  <c r="D460" i="21"/>
  <c r="D432" i="21"/>
  <c r="D457" i="21"/>
  <c r="D376" i="21"/>
  <c r="D468" i="21"/>
  <c r="D443" i="21"/>
  <c r="D492" i="21"/>
  <c r="D435" i="21"/>
  <c r="D497" i="2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H378" i="21"/>
  <c r="E370" i="17"/>
  <c r="D395" i="21" l="1"/>
  <c r="D388" i="2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5" i="30" s="1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2" i="30" s="1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8" i="30" s="1"/>
  <c r="D107" i="17"/>
  <c r="D107" i="30" s="1"/>
  <c r="D105" i="17"/>
  <c r="D105" i="30" s="1"/>
  <c r="D104" i="17"/>
  <c r="D104" i="30" s="1"/>
  <c r="D102" i="17"/>
  <c r="D102" i="30" s="1"/>
  <c r="D101" i="17"/>
  <c r="D101" i="30" s="1"/>
  <c r="D99" i="17"/>
  <c r="D99" i="30" s="1"/>
  <c r="D98" i="17"/>
  <c r="D98" i="30" s="1"/>
  <c r="D96" i="17"/>
  <c r="D96" i="30" s="1"/>
  <c r="D95" i="17"/>
  <c r="D95" i="30" s="1"/>
  <c r="D93" i="17"/>
  <c r="D93" i="30" s="1"/>
  <c r="D92" i="17"/>
  <c r="D92" i="30" s="1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7" i="30" s="1"/>
  <c r="D26" i="17"/>
  <c r="D26" i="30" s="1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00" i="30" s="1"/>
  <c r="D195" i="17"/>
  <c r="D201" i="17"/>
  <c r="D267" i="17"/>
  <c r="D303" i="17"/>
  <c r="D315" i="17"/>
  <c r="K390" i="17"/>
  <c r="D189" i="17"/>
  <c r="D279" i="17"/>
  <c r="D291" i="17"/>
  <c r="D31" i="17"/>
  <c r="D103" i="17"/>
  <c r="D103" i="30" s="1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36" i="30" s="1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97" i="30" s="1"/>
  <c r="D109" i="17"/>
  <c r="D109" i="30" s="1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33" i="30" s="1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28" i="30" s="1"/>
  <c r="D64" i="17"/>
  <c r="D70" i="17"/>
  <c r="D106" i="17"/>
  <c r="D106" i="30" s="1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94" i="30" s="1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<sst xmlns="http://schemas.openxmlformats.org/spreadsheetml/2006/main" count="13995" uniqueCount="660">
  <si>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</si>
  <si>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</si>
  <si>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</si>
  <si>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</si>
  <si>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</si>
  <si>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</si>
  <si>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</si>
  <si>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</si>
  <si>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</si>
  <si>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</si>
  <si>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</si>
  <si>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</si>
  <si>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</si>
  <si>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</si>
  <si>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</si>
  <si>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</si>
  <si>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</si>
  <si>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</si>
  <si>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</si>
  <si>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</si>
  <si>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</si>
  <si>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</si>
  <si>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</si>
  <si>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</si>
  <si>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</si>
  <si>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</si>
  <si>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</si>
  <si>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</si>
  <si>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</si>
  <si>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</si>
  <si>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</si>
  <si>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</si>
  <si>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</si>
  <si>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</si>
  <si>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</si>
  <si>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</si>
  <si>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</si>
  <si>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</si>
  <si>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</si>
  <si>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</si>
  <si>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</si>
  <si>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</si>
  <si>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</si>
  <si>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</si>
  <si>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</si>
  <si>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</si>
  <si>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</si>
  <si>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</si>
  <si>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</si>
  <si>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</si>
  <si>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</si>
  <si>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</si>
  <si>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</si>
  <si>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</si>
  <si>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</si>
  <si>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</si>
  <si>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</si>
  <si>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</si>
  <si>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</si>
  <si>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</si>
  <si>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</si>
  <si>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</si>
  <si>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</si>
  <si>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</si>
  <si>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</si>
  <si>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</si>
  <si>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</si>
  <si>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</si>
  <si>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</si>
  <si>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</si>
  <si>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</si>
  <si>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</si>
  <si>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</si>
  <si>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</si>
  <si>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</si>
  <si>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</si>
  <si>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</si>
  <si>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</si>
  <si>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</si>
  <si>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</si>
  <si>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</si>
  <si>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</si>
  <si>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</si>
  <si>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</si>
  <si>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</si>
  <si>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</si>
  <si>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</si>
  <si>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</si>
  <si>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</si>
  <si>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</si>
  <si>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</si>
  <si>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</si>
  <si>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</si>
  <si>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</si>
  <si>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</si>
  <si>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</si>
  <si>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</si>
  <si>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</si>
  <si>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</si>
  <si>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</si>
  <si>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</si>
  <si>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</si>
  <si>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</si>
  <si>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</si>
  <si>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</si>
  <si>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</si>
  <si>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</si>
  <si>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</si>
  <si>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</si>
  <si>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</si>
  <si>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</si>
  <si>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</si>
  <si>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</si>
  <si>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</si>
  <si>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</si>
  <si>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</si>
  <si>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</si>
  <si>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</si>
  <si>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</si>
  <si>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</si>
  <si>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</si>
  <si>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</si>
  <si>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</si>
  <si>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</si>
  <si>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</si>
  <si>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</si>
  <si>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</si>
  <si>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</si>
  <si>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</si>
  <si>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</si>
  <si>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</si>
  <si>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</si>
  <si>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</si>
  <si>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</si>
  <si>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</si>
  <si>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</si>
  <si>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</si>
  <si>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</si>
  <si>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</si>
  <si>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</si>
  <si>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</si>
  <si>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</si>
  <si>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</si>
  <si>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</si>
  <si>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</si>
  <si>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</si>
  <si>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</si>
  <si>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</si>
  <si>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</si>
  <si>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</si>
  <si>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</si>
  <si>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</si>
  <si>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</si>
  <si>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</si>
  <si>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</si>
  <si>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</si>
  <si>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</si>
  <si>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</si>
  <si>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</si>
  <si>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</si>
  <si>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</si>
  <si>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</si>
  <si>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</si>
  <si>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</si>
  <si>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</si>
  <si>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</si>
  <si>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</si>
  <si>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</si>
  <si>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</si>
  <si>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</si>
  <si>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</si>
  <si>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</si>
  <si>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</si>
  <si>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</si>
  <si>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</si>
  <si>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</si>
  <si>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</si>
  <si>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</si>
  <si>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</si>
  <si>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</si>
  <si>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</si>
  <si>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</si>
  <si>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</si>
  <si>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</si>
  <si>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</si>
  <si>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</si>
  <si>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</si>
  <si>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</si>
  <si>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</si>
  <si>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</si>
  <si>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</si>
  <si>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</si>
  <si>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</si>
  <si>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</si>
  <si>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</si>
  <si>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</si>
  <si>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</si>
  <si>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</si>
  <si>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</si>
  <si>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</si>
  <si>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</si>
  <si>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</si>
  <si>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</si>
  <si>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</si>
  <si>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</si>
  <si>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</si>
  <si>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</si>
  <si>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</si>
  <si>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</si>
  <si>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</si>
  <si>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</si>
  <si>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</si>
  <si>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</si>
  <si>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</si>
  <si>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</si>
  <si>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</si>
  <si>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</si>
  <si>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</si>
  <si>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</si>
  <si>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</si>
  <si>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</si>
  <si>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</si>
  <si>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</si>
  <si>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</si>
  <si>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</si>
  <si>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</si>
  <si>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</si>
  <si>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</si>
  <si>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</si>
  <si>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</si>
  <si>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</si>
  <si>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</si>
  <si>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</si>
  <si>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</si>
  <si>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</si>
  <si>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</si>
  <si>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</si>
  <si>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</si>
  <si>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</si>
  <si>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</si>
  <si>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</si>
  <si>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</si>
  <si>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</si>
  <si>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</si>
  <si>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</si>
  <si>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</si>
  <si>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</si>
  <si>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</si>
  <si>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</si>
  <si>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</si>
  <si>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</si>
  <si>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</si>
  <si>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</si>
  <si>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</si>
  <si>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</si>
  <si>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</si>
  <si>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</si>
  <si>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</si>
  <si>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</si>
  <si>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</si>
  <si>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</si>
  <si>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</si>
  <si>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</si>
  <si>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</si>
  <si>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</si>
  <si>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</si>
  <si>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</si>
  <si>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</si>
  <si>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</si>
  <si>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</si>
  <si>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</si>
  <si>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</si>
  <si>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</si>
  <si>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</si>
  <si>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</si>
  <si>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</si>
  <si>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</si>
  <si>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</si>
  <si>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</si>
  <si>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</si>
  <si>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</si>
  <si>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</si>
  <si>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</si>
  <si>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</si>
  <si>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</si>
  <si>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</si>
  <si>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</si>
  <si>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</si>
  <si>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</si>
  <si>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</si>
  <si>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</si>
  <si>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</si>
  <si>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</si>
  <si>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</si>
  <si>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</si>
  <si>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</si>
  <si>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</si>
  <si>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</si>
  <si>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</si>
  <si>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</si>
  <si>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</si>
  <si>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</si>
  <si>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</si>
  <si>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</si>
  <si>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</si>
  <si>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</si>
  <si>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</si>
  <si>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</si>
  <si>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</si>
  <si>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</si>
  <si>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</si>
  <si>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</si>
  <si>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</si>
  <si>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</si>
  <si>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</si>
  <si>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</si>
  <si>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</si>
  <si>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</si>
  <si>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</si>
  <si>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</si>
  <si>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</si>
  <si>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</si>
  <si>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</si>
  <si>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</si>
  <si>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</si>
  <si>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</si>
  <si>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</si>
  <si>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</si>
  <si>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</si>
  <si>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</si>
  <si>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</si>
  <si>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</si>
  <si>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</si>
  <si>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</si>
  <si>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</si>
  <si>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</si>
  <si>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</si>
  <si>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</si>
  <si>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</si>
  <si>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</si>
  <si>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</si>
  <si>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</si>
  <si>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</si>
  <si>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</si>
  <si>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</si>
  <si>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</si>
  <si>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</si>
  <si>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</si>
  <si>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</si>
  <si>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</si>
  <si>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</si>
  <si>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</si>
  <si>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</si>
  <si>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</si>
  <si>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</si>
  <si>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</si>
  <si>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</si>
  <si>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</si>
  <si>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</si>
  <si>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</si>
  <si>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</si>
  <si>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</si>
  <si>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</si>
  <si>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</si>
  <si>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</si>
  <si>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</si>
  <si>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</si>
  <si>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</si>
  <si>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</si>
  <si>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</si>
  <si>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</si>
  <si>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</si>
  <si>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</si>
  <si>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</si>
  <si>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</si>
  <si>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</si>
  <si>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</si>
  <si>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</si>
  <si>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</si>
  <si>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</si>
  <si>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</si>
  <si>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</si>
  <si>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</si>
  <si>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</si>
  <si>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</si>
  <si>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</si>
  <si>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</si>
  <si>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</si>
  <si>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</si>
  <si>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</si>
  <si>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</si>
  <si>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</si>
  <si>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</si>
  <si>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</si>
  <si>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</si>
  <si>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</si>
  <si>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</si>
  <si>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</si>
  <si>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</si>
  <si>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</si>
  <si>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</si>
  <si>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</si>
  <si>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</si>
  <si>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</si>
  <si>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</si>
  <si>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</si>
  <si>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</si>
  <si>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</si>
  <si>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</si>
  <si>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</si>
  <si>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</si>
  <si>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</si>
  <si>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</si>
  <si>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</si>
  <si>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</si>
  <si>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</si>
  <si>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</si>
  <si>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</si>
  <si>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</si>
  <si>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</si>
  <si>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</si>
  <si>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</si>
  <si>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</si>
  <si>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</si>
  <si>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</si>
  <si>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</si>
  <si>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</si>
  <si>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</si>
  <si>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</si>
  <si>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</si>
  <si>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</si>
  <si>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</si>
  <si>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</si>
  <si>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</si>
  <si>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</si>
  <si>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</si>
  <si>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</si>
  <si>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</si>
  <si>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</si>
  <si>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</si>
  <si>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</si>
  <si>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</si>
  <si>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</si>
  <si>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</si>
  <si>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</si>
  <si>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</si>
  <si>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</si>
  <si>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</si>
  <si>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</si>
  <si>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</si>
  <si>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</si>
  <si>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</si>
  <si>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</si>
  <si>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</si>
  <si>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</si>
  <si>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</si>
  <si>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</si>
  <si>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</si>
  <si>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</si>
  <si>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</si>
  <si>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</si>
  <si>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</si>
  <si>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</si>
  <si>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</si>
  <si>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</si>
  <si>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</si>
  <si>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</si>
  <si>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</si>
  <si>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</si>
  <si>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</si>
  <si>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</si>
  <si>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</si>
  <si>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</si>
  <si>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</si>
  <si>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</si>
  <si>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</si>
  <si>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</si>
  <si>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</si>
  <si>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</si>
  <si>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</si>
  <si>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</si>
  <si>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</si>
  <si>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</si>
  <si>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</si>
  <si>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</si>
  <si>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</si>
  <si>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</si>
  <si>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</si>
  <si>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</si>
  <si>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</si>
  <si>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</si>
  <si>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</si>
  <si>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</si>
  <si>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</si>
  <si>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</si>
  <si>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</si>
  <si>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</si>
  <si>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</si>
  <si>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</si>
  <si>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</si>
  <si>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</si>
  <si>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</si>
  <si>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</si>
  <si>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</si>
  <si>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</si>
  <si>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</si>
  <si>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</si>
  <si>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</si>
  <si>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</si>
  <si>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</si>
  <si>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</si>
  <si>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</si>
  <si>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</si>
  <si>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</si>
  <si>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</si>
  <si>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</si>
  <si>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</si>
  <si>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</si>
  <si>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</si>
  <si>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</si>
  <si>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</si>
  <si>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</si>
  <si>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</si>
  <si>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</si>
  <si>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</si>
  <si>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</si>
  <si>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</si>
  <si>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</si>
  <si>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</si>
  <si>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</si>
  <si>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</si>
  <si>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</si>
  <si>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</si>
  <si>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</si>
  <si>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</si>
  <si>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</si>
  <si>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</si>
  <si>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</si>
  <si>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</si>
  <si>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</si>
  <si>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</si>
  <si>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</si>
  <si>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</si>
  <si>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</si>
  <si>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</si>
  <si>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</si>
  <si>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</si>
  <si>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</si>
  <si>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</si>
  <si>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</si>
  <si>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</si>
  <si>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</si>
  <si>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</si>
  <si>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</si>
  <si>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</si>
  <si>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</si>
  <si>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</si>
  <si>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</si>
  <si>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</si>
  <si>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</si>
  <si>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</si>
  <si>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</si>
  <si>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</si>
  <si>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</si>
  <si>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</si>
  <si>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</si>
  <si>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</si>
  <si>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</si>
  <si>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</si>
  <si>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</si>
  <si>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</si>
  <si>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</si>
  <si>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</si>
  <si>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</si>
  <si>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</si>
  <si>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</si>
  <si>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</si>
  <si>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</si>
  <si>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</si>
  <si>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</si>
  <si>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</si>
  <si>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</si>
  <si>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</si>
  <si>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</si>
  <si>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</si>
  <si>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</si>
  <si>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</si>
  <si>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</si>
  <si>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</si>
  <si>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</si>
  <si>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</si>
  <si>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</si>
  <si>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</si>
  <si>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</si>
  <si>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</si>
  <si>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</si>
  <si>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</si>
  <si>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</si>
  <si>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</si>
  <si>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</si>
  <si>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</si>
  <si>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</si>
  <si>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</si>
  <si>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</si>
  <si>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</si>
  <si>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</si>
  <si>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</si>
  <si>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</si>
  <si>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</si>
  <si>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</si>
  <si>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</si>
  <si>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</si>
  <si>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</si>
  <si>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</si>
  <si>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</si>
  <si>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</si>
  <si>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</si>
  <si>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</si>
  <si>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</si>
  <si>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</si>
  <si>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</si>
  <si>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</si>
  <si>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</si>
  <si>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</si>
  <si>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</si>
  <si>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</si>
  <si>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</si>
  <si>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</si>
  <si>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</si>
  <si>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</si>
  <si>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</si>
  <si>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</si>
  <si>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</si>
  <si>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</si>
  <si>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</si>
  <si>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</si>
  <si>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</si>
  <si>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</si>
  <si>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</si>
  <si>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</si>
  <si>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</si>
  <si>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</si>
  <si>
    <t>東京都中央卸売市場における月別取引概要</t>
    <rPh sb="0" eb="3">
      <t>トウキョウト</t>
    </rPh>
    <rPh sb="3" eb="9">
      <t>チュウオウオロシウリシジョウ</t>
    </rPh>
    <rPh sb="13" eb="15">
      <t>ツキベツ</t>
    </rPh>
    <rPh sb="15" eb="17">
      <t>トリヒキ</t>
    </rPh>
    <rPh sb="17" eb="19">
      <t>ガイヨウ</t>
    </rPh>
    <phoneticPr fontId="4"/>
  </si>
  <si>
    <t>東京都中央卸売市場における旬別取引推移</t>
    <rPh sb="0" eb="3">
      <t>トウキョウト</t>
    </rPh>
    <rPh sb="3" eb="9">
      <t>チュウオウオロシウリシジョウ</t>
    </rPh>
    <rPh sb="13" eb="15">
      <t>シュンベツ</t>
    </rPh>
    <rPh sb="15" eb="17">
      <t>トリヒキ</t>
    </rPh>
    <rPh sb="17" eb="19">
      <t>スイイ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</si>
  <si>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</si>
  <si>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</si>
  <si>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</si>
  <si>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果実総数数量</t>
    <phoneticPr fontId="4"/>
  </si>
  <si>
    <t>果実総数金額</t>
    <phoneticPr fontId="4"/>
  </si>
  <si>
    <t>果実総数価格</t>
    <phoneticPr fontId="4"/>
  </si>
  <si>
    <t>2025県数量</t>
    <rPh sb="4" eb="5">
      <t>ケン</t>
    </rPh>
    <phoneticPr fontId="4"/>
  </si>
  <si>
    <t>2025県価格</t>
    <rPh sb="4" eb="5">
      <t>ケン</t>
    </rPh>
    <phoneticPr fontId="4"/>
  </si>
  <si>
    <t>2025全国数量</t>
  </si>
  <si>
    <t>2025全国数量</t>
    <rPh sb="4" eb="6">
      <t>ゼンコク</t>
    </rPh>
    <phoneticPr fontId="4"/>
  </si>
  <si>
    <t>2025全国価格</t>
  </si>
  <si>
    <t>2025全国価格</t>
    <rPh sb="4" eb="6">
      <t>ゼンコク</t>
    </rPh>
    <phoneticPr fontId="4"/>
  </si>
  <si>
    <t>茨城県数量シェア2025(%)</t>
    <rPh sb="0" eb="3">
      <t>イバラキケン</t>
    </rPh>
    <rPh sb="3" eb="5">
      <t>スウリョウ</t>
    </rPh>
    <phoneticPr fontId="4"/>
  </si>
  <si>
    <t>茨城県単価
全国比2025(%)</t>
    <rPh sb="0" eb="3">
      <t>イバラキケン</t>
    </rPh>
    <rPh sb="3" eb="5">
      <t>タンカ</t>
    </rPh>
    <rPh sb="6" eb="9">
      <t>ゼンコクヒ</t>
    </rPh>
    <phoneticPr fontId="4"/>
  </si>
  <si>
    <t>茨城県数量
シェア2025(%)</t>
    <rPh sb="0" eb="3">
      <t>イバラキケン</t>
    </rPh>
    <rPh sb="3" eb="5">
      <t>スウリョウ</t>
    </rPh>
    <phoneticPr fontId="4"/>
  </si>
  <si>
    <t>※数量、価格は東京中央市場青果卸売会社協会情報業務部調査データ。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</si>
</sst>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95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180" fontId="9" fillId="9" borderId="59" xfId="1" applyNumberFormat="1" applyFont="1" applyFill="1" applyBorder="1" applyAlignment="1">
      <alignment vertical="center"/>
    </xf>
    <xf numFmtId="0" fontId="80" fillId="0" borderId="34" xfId="0" applyFont="1" applyBorder="1" applyAlignment="1">
      <alignment horizontal="center" vertical="center" wrapText="1"/>
    </xf>
    <xf numFmtId="9" fontId="80" fillId="0" borderId="34" xfId="0" applyNumberFormat="1" applyFont="1" applyBorder="1" applyAlignment="1">
      <alignment horizontal="center" vertical="center"/>
    </xf>
    <xf numFmtId="0" fontId="82" fillId="0" borderId="156" xfId="0" applyFont="1" applyBorder="1" applyAlignment="1">
      <alignment horizontal="center" vertical="center" wrapText="1"/>
    </xf>
    <xf numFmtId="9" fontId="82" fillId="0" borderId="158" xfId="2" applyFont="1" applyBorder="1" applyAlignment="1">
      <alignment horizontal="center" vertical="center"/>
    </xf>
    <xf numFmtId="9" fontId="82" fillId="0" borderId="159" xfId="2" applyFont="1" applyBorder="1" applyAlignment="1">
      <alignment horizontal="center" vertical="center"/>
    </xf>
    <xf numFmtId="9" fontId="82" fillId="0" borderId="160" xfId="2" applyFont="1" applyBorder="1" applyAlignment="1">
      <alignment horizontal="center" vertical="center"/>
    </xf>
    <xf numFmtId="9" fontId="82" fillId="0" borderId="138" xfId="0" applyNumberFormat="1" applyFont="1" applyBorder="1" applyAlignment="1">
      <alignment horizontal="center" vertical="center"/>
    </xf>
    <xf numFmtId="0" fontId="80" fillId="0" borderId="156" xfId="0" applyFont="1" applyBorder="1">
      <alignment vertical="center"/>
    </xf>
    <xf numFmtId="0" fontId="91" fillId="0" borderId="0" xfId="0" applyFont="1">
      <alignment vertical="center"/>
    </xf>
    <xf numFmtId="0" fontId="84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1" fontId="84" fillId="0" borderId="0" xfId="0" applyNumberFormat="1" applyFont="1">
      <alignment vertical="center"/>
    </xf>
    <xf numFmtId="38" fontId="92" fillId="0" borderId="0" xfId="1" applyFont="1">
      <alignment vertical="center"/>
    </xf>
    <xf numFmtId="0" fontId="80" fillId="0" borderId="0" xfId="0" applyFont="1" applyAlignment="1">
      <alignment horizontal="center" vertical="center" wrapText="1"/>
    </xf>
    <xf numFmtId="0" fontId="82" fillId="0" borderId="122" xfId="0" applyFont="1" applyBorder="1" applyAlignment="1">
      <alignment horizontal="center" vertical="center" wrapText="1"/>
    </xf>
    <xf numFmtId="0" fontId="82" fillId="0" borderId="161" xfId="0" applyFont="1" applyBorder="1" applyAlignment="1">
      <alignment horizontal="center" vertical="center" wrapText="1"/>
    </xf>
    <xf numFmtId="0" fontId="83" fillId="0" borderId="34" xfId="0" applyFont="1" applyBorder="1" applyAlignment="1">
      <alignment horizontal="center" vertical="center" wrapText="1"/>
    </xf>
    <xf numFmtId="9" fontId="82" fillId="0" borderId="34" xfId="0" applyNumberFormat="1" applyFont="1" applyBorder="1" applyAlignment="1">
      <alignment horizontal="right" vertical="center"/>
    </xf>
    <xf numFmtId="9" fontId="82" fillId="0" borderId="159" xfId="0" applyNumberFormat="1" applyFont="1" applyBorder="1" applyAlignment="1">
      <alignment horizontal="right" vertical="center"/>
    </xf>
    <xf numFmtId="9" fontId="82" fillId="0" borderId="160" xfId="0" applyNumberFormat="1" applyFont="1" applyBorder="1" applyAlignment="1">
      <alignment horizontal="right" vertical="center"/>
    </xf>
    <xf numFmtId="9" fontId="82" fillId="0" borderId="138" xfId="0" applyNumberFormat="1" applyFont="1" applyBorder="1" applyAlignment="1">
      <alignment horizontal="right" vertical="center"/>
    </xf>
    <xf numFmtId="9" fontId="82" fillId="0" borderId="156" xfId="0" applyNumberFormat="1" applyFont="1" applyBorder="1" applyAlignment="1">
      <alignment horizontal="right" vertical="center"/>
    </xf>
    <xf numFmtId="0" fontId="80" fillId="0" borderId="122" xfId="0" applyFont="1" applyBorder="1" applyAlignment="1">
      <alignment horizontal="center" vertical="center" wrapText="1"/>
    </xf>
    <xf numFmtId="0" fontId="80" fillId="0" borderId="161" xfId="0" applyFont="1" applyBorder="1" applyAlignment="1">
      <alignment horizontal="center" vertical="center" wrapText="1"/>
    </xf>
    <xf numFmtId="0" fontId="80" fillId="0" borderId="136" xfId="0" applyFont="1" applyBorder="1" applyAlignment="1">
      <alignment horizontal="center" vertical="center" wrapText="1"/>
    </xf>
    <xf numFmtId="9" fontId="80" fillId="0" borderId="136" xfId="0" applyNumberFormat="1" applyFont="1" applyBorder="1" applyAlignment="1">
      <alignment horizontal="center" vertical="center"/>
    </xf>
    <xf numFmtId="9" fontId="80" fillId="0" borderId="138" xfId="0" applyNumberFormat="1" applyFont="1" applyBorder="1" applyAlignment="1">
      <alignment horizontal="center" vertical="center"/>
    </xf>
    <xf numFmtId="9" fontId="80" fillId="0" borderId="156" xfId="0" applyNumberFormat="1" applyFont="1" applyBorder="1" applyAlignment="1">
      <alignment horizontal="center" vertical="center"/>
    </xf>
    <xf numFmtId="9" fontId="80" fillId="0" borderId="162" xfId="0" applyNumberFormat="1" applyFont="1" applyBorder="1" applyAlignment="1">
      <alignment horizontal="center" vertical="center"/>
    </xf>
    <xf numFmtId="38" fontId="82" fillId="0" borderId="158" xfId="1" applyFont="1" applyBorder="1" applyAlignment="1">
      <alignment horizontal="center" vertical="center"/>
    </xf>
    <xf numFmtId="38" fontId="82" fillId="0" borderId="159" xfId="1" applyFont="1" applyBorder="1" applyAlignment="1">
      <alignment horizontal="center" vertical="center"/>
    </xf>
    <xf numFmtId="38" fontId="82" fillId="0" borderId="160" xfId="1" applyFont="1" applyBorder="1" applyAlignment="1">
      <alignment horizontal="center" vertical="center"/>
    </xf>
    <xf numFmtId="38" fontId="82" fillId="0" borderId="20" xfId="1" applyFont="1" applyBorder="1" applyAlignment="1">
      <alignment horizontal="center" vertical="center"/>
    </xf>
    <xf numFmtId="38" fontId="82" fillId="0" borderId="136" xfId="1" applyFont="1" applyBorder="1" applyAlignment="1">
      <alignment horizontal="center" vertical="center"/>
    </xf>
    <xf numFmtId="38" fontId="82" fillId="0" borderId="137" xfId="1" applyFont="1" applyBorder="1" applyAlignment="1">
      <alignment horizontal="center" vertical="center"/>
    </xf>
    <xf numFmtId="9" fontId="80" fillId="0" borderId="163" xfId="0" applyNumberFormat="1" applyFont="1" applyBorder="1" applyAlignment="1">
      <alignment horizontal="center" vertical="center"/>
    </xf>
    <xf numFmtId="9" fontId="92" fillId="0" borderId="158" xfId="0" applyNumberFormat="1" applyFont="1" applyBorder="1" applyAlignment="1">
      <alignment horizontal="center" vertical="center"/>
    </xf>
    <xf numFmtId="9" fontId="92" fillId="0" borderId="159" xfId="0" applyNumberFormat="1" applyFont="1" applyBorder="1" applyAlignment="1">
      <alignment horizontal="center" vertical="center"/>
    </xf>
    <xf numFmtId="9" fontId="92" fillId="0" borderId="160" xfId="0" applyNumberFormat="1" applyFont="1" applyBorder="1" applyAlignment="1">
      <alignment horizontal="center" vertical="center"/>
    </xf>
    <xf numFmtId="9" fontId="82" fillId="0" borderId="158" xfId="0" applyNumberFormat="1" applyFont="1" applyBorder="1" applyAlignment="1">
      <alignment horizontal="right" vertical="center"/>
    </xf>
    <xf numFmtId="9" fontId="82" fillId="0" borderId="165" xfId="0" applyNumberFormat="1" applyFont="1" applyBorder="1" applyAlignment="1">
      <alignment horizontal="right" vertical="center"/>
    </xf>
    <xf numFmtId="0" fontId="83" fillId="0" borderId="136" xfId="0" applyFont="1" applyBorder="1" applyAlignment="1">
      <alignment horizontal="center" vertical="center" wrapText="1"/>
    </xf>
    <xf numFmtId="9" fontId="82" fillId="0" borderId="136" xfId="0" applyNumberFormat="1" applyFont="1" applyBorder="1" applyAlignment="1">
      <alignment horizontal="right" vertical="center"/>
    </xf>
    <xf numFmtId="177" fontId="92" fillId="0" borderId="157" xfId="0" applyNumberFormat="1" applyFont="1" applyBorder="1" applyAlignment="1">
      <alignment horizontal="center" vertical="center"/>
    </xf>
    <xf numFmtId="177" fontId="92" fillId="0" borderId="125" xfId="0" applyNumberFormat="1" applyFont="1" applyBorder="1" applyAlignment="1">
      <alignment horizontal="center" vertical="center"/>
    </xf>
    <xf numFmtId="177" fontId="92" fillId="0" borderId="124" xfId="0" applyNumberFormat="1" applyFont="1" applyBorder="1" applyAlignment="1">
      <alignment horizontal="center" vertical="center"/>
    </xf>
    <xf numFmtId="177" fontId="82" fillId="0" borderId="157" xfId="0" applyNumberFormat="1" applyFont="1" applyBorder="1" applyAlignment="1">
      <alignment horizontal="right" vertical="center"/>
    </xf>
    <xf numFmtId="177" fontId="82" fillId="0" borderId="125" xfId="0" applyNumberFormat="1" applyFont="1" applyBorder="1" applyAlignment="1">
      <alignment horizontal="right" vertical="center"/>
    </xf>
    <xf numFmtId="177" fontId="82" fillId="0" borderId="164" xfId="0" applyNumberFormat="1" applyFont="1" applyBorder="1" applyAlignment="1">
      <alignment horizontal="right" vertical="center"/>
    </xf>
    <xf numFmtId="177" fontId="82" fillId="0" borderId="157" xfId="0" applyNumberFormat="1" applyFont="1" applyBorder="1" applyAlignment="1">
      <alignment horizontal="center" vertical="center"/>
    </xf>
    <xf numFmtId="177" fontId="82" fillId="0" borderId="125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right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0.15898871969178116</c:v>
                </c:pt>
                <c:pt idx="6">
                  <c:v>0.11413219898406075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0.15305410421999788</c:v>
                </c:pt>
                <c:pt idx="6">
                  <c:v>0.12870621977206001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0.23081422085948841</c:v>
                </c:pt>
                <c:pt idx="6">
                  <c:v>5.8967454290884624E-2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0.15991787219514472</c:v>
                </c:pt>
                <c:pt idx="6">
                  <c:v>3.1788685021811397E-2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0.96267272619536626</c:v>
                </c:pt>
                <c:pt idx="6">
                  <c:v>1.1276942082753931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0.69284237166867257</c:v>
                </c:pt>
                <c:pt idx="6">
                  <c:v>0.53908864481411711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'茨城旬別取引推移（全作物）'!$D$7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'茨城旬別取引推移（全作物）'!$D$8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6245.7500000000027</c:v>
                </c:pt>
                <c:pt idx="14">
                  <c:v>7236.3849999999975</c:v>
                </c:pt>
                <c:pt idx="15">
                  <c:v>6013.8830000000016</c:v>
                </c:pt>
                <c:pt idx="16">
                  <c:v>5651.0210000000015</c:v>
                </c:pt>
                <c:pt idx="17">
                  <c:v>5176.7139999999999</c:v>
                </c:pt>
                <c:pt idx="18">
                  <c:v>4595.0290000000023</c:v>
                </c:pt>
                <c:pt idx="19">
                  <c:v>3851.6960000000004</c:v>
                </c:pt>
                <c:pt idx="20">
                  <c:v>3516.2810000000009</c:v>
                </c:pt>
                <c:pt idx="21">
                  <c:v>2539.9569999999985</c:v>
                </c:pt>
                <c:pt idx="22">
                  <c:v>1867.3789999999997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'茨城旬別取引推移（全作物）'!$D$12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'茨城旬別取引推移（全作物）'!$D$13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239.90422127046369</c:v>
                </c:pt>
                <c:pt idx="14">
                  <c:v>226.88618488375067</c:v>
                </c:pt>
                <c:pt idx="15">
                  <c:v>244.42880647993971</c:v>
                </c:pt>
                <c:pt idx="16">
                  <c:v>285.23876340222392</c:v>
                </c:pt>
                <c:pt idx="17">
                  <c:v>311.79453066172846</c:v>
                </c:pt>
                <c:pt idx="18">
                  <c:v>324.52944040179051</c:v>
                </c:pt>
                <c:pt idx="19">
                  <c:v>331.33063201249541</c:v>
                </c:pt>
                <c:pt idx="20">
                  <c:v>330.78497821988617</c:v>
                </c:pt>
                <c:pt idx="21">
                  <c:v>330.77314143507186</c:v>
                </c:pt>
                <c:pt idx="22">
                  <c:v>388.91601865502406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'茨城月別取引推移（全作物）'!$D$7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'茨城月別取引推移（全作物）'!$D$8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16841.618000000002</c:v>
                </c:pt>
                <c:pt idx="6">
                  <c:v>11963.005999999998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'茨城月別取引推移（全作物）'!$D$12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'茨城月別取引推移（全作物）'!$D$13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278.82876799604406</c:v>
                </c:pt>
                <c:pt idx="6">
                  <c:v>328.55788871124861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 (全国)'!$D$6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(全国)'!$E$6:$AN$6</c:f>
              <c:numCache>
                <c:formatCode>#,##0_);[Red]\(#,##0\)</c:formatCode>
                <c:ptCount val="36"/>
                <c:pt idx="0">
                  <c:v>28630.2</c:v>
                </c:pt>
                <c:pt idx="1">
                  <c:v>42654</c:v>
                </c:pt>
                <c:pt idx="2">
                  <c:v>42260.800000000003</c:v>
                </c:pt>
                <c:pt idx="3">
                  <c:v>41737</c:v>
                </c:pt>
                <c:pt idx="4">
                  <c:v>36959</c:v>
                </c:pt>
                <c:pt idx="5">
                  <c:v>32069.8</c:v>
                </c:pt>
                <c:pt idx="6">
                  <c:v>37518.199999999997</c:v>
                </c:pt>
                <c:pt idx="7">
                  <c:v>37020</c:v>
                </c:pt>
                <c:pt idx="8">
                  <c:v>41251.199999999997</c:v>
                </c:pt>
                <c:pt idx="9">
                  <c:v>39187.599999999999</c:v>
                </c:pt>
                <c:pt idx="10">
                  <c:v>39931.800000000003</c:v>
                </c:pt>
                <c:pt idx="11">
                  <c:v>39355</c:v>
                </c:pt>
                <c:pt idx="12">
                  <c:v>37520.800000000003</c:v>
                </c:pt>
                <c:pt idx="13">
                  <c:v>40548.800000000003</c:v>
                </c:pt>
                <c:pt idx="14">
                  <c:v>42955.8</c:v>
                </c:pt>
                <c:pt idx="15">
                  <c:v>40629.4</c:v>
                </c:pt>
                <c:pt idx="16">
                  <c:v>38825.4</c:v>
                </c:pt>
                <c:pt idx="17">
                  <c:v>36684.199999999997</c:v>
                </c:pt>
                <c:pt idx="18">
                  <c:v>37029.4</c:v>
                </c:pt>
                <c:pt idx="19">
                  <c:v>37085.800000000003</c:v>
                </c:pt>
                <c:pt idx="20">
                  <c:v>38477</c:v>
                </c:pt>
                <c:pt idx="21">
                  <c:v>36789.4</c:v>
                </c:pt>
                <c:pt idx="22">
                  <c:v>34982.800000000003</c:v>
                </c:pt>
                <c:pt idx="23">
                  <c:v>42644.2</c:v>
                </c:pt>
                <c:pt idx="24">
                  <c:v>38810.800000000003</c:v>
                </c:pt>
                <c:pt idx="25">
                  <c:v>37312.400000000001</c:v>
                </c:pt>
                <c:pt idx="26">
                  <c:v>38734.199999999997</c:v>
                </c:pt>
                <c:pt idx="27">
                  <c:v>38961</c:v>
                </c:pt>
                <c:pt idx="28">
                  <c:v>40938.6</c:v>
                </c:pt>
                <c:pt idx="29">
                  <c:v>43830.6</c:v>
                </c:pt>
                <c:pt idx="30">
                  <c:v>38504</c:v>
                </c:pt>
                <c:pt idx="31">
                  <c:v>39284.800000000003</c:v>
                </c:pt>
                <c:pt idx="32">
                  <c:v>39074.6</c:v>
                </c:pt>
                <c:pt idx="33">
                  <c:v>39907.800000000003</c:v>
                </c:pt>
                <c:pt idx="34">
                  <c:v>39268.199999999997</c:v>
                </c:pt>
                <c:pt idx="35">
                  <c:v>41609.4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E-4B73-9311-7EFF47F26B4B}"/>
            </c:ext>
          </c:extLst>
        </c:ser>
        <c:ser>
          <c:idx val="1"/>
          <c:order val="1"/>
          <c:tx>
            <c:strRef>
              <c:f>'旬別取引推移（全作物） (全国)'!$D$7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(全国)'!$E$7:$AN$7</c:f>
              <c:numCache>
                <c:formatCode>#,##0_);[Red]\(#,##0\)</c:formatCode>
                <c:ptCount val="36"/>
                <c:pt idx="0">
                  <c:v>26625</c:v>
                </c:pt>
                <c:pt idx="1">
                  <c:v>43748</c:v>
                </c:pt>
                <c:pt idx="2">
                  <c:v>36886</c:v>
                </c:pt>
                <c:pt idx="3">
                  <c:v>41848</c:v>
                </c:pt>
                <c:pt idx="4">
                  <c:v>35598</c:v>
                </c:pt>
                <c:pt idx="5">
                  <c:v>30113</c:v>
                </c:pt>
                <c:pt idx="6">
                  <c:v>34726</c:v>
                </c:pt>
                <c:pt idx="7">
                  <c:v>33792</c:v>
                </c:pt>
                <c:pt idx="8">
                  <c:v>36264</c:v>
                </c:pt>
                <c:pt idx="9">
                  <c:v>34678</c:v>
                </c:pt>
                <c:pt idx="10">
                  <c:v>41140</c:v>
                </c:pt>
                <c:pt idx="11">
                  <c:v>34436</c:v>
                </c:pt>
                <c:pt idx="12">
                  <c:v>34161</c:v>
                </c:pt>
                <c:pt idx="13">
                  <c:v>35814</c:v>
                </c:pt>
                <c:pt idx="14">
                  <c:v>41545</c:v>
                </c:pt>
                <c:pt idx="15">
                  <c:v>36882</c:v>
                </c:pt>
                <c:pt idx="16">
                  <c:v>36235</c:v>
                </c:pt>
                <c:pt idx="17">
                  <c:v>34242</c:v>
                </c:pt>
                <c:pt idx="18">
                  <c:v>34466</c:v>
                </c:pt>
                <c:pt idx="19">
                  <c:v>37723</c:v>
                </c:pt>
                <c:pt idx="20">
                  <c:v>33659</c:v>
                </c:pt>
                <c:pt idx="21">
                  <c:v>39022</c:v>
                </c:pt>
                <c:pt idx="22">
                  <c:v>30484</c:v>
                </c:pt>
                <c:pt idx="23">
                  <c:v>41929</c:v>
                </c:pt>
                <c:pt idx="24">
                  <c:v>35433</c:v>
                </c:pt>
                <c:pt idx="25">
                  <c:v>36403</c:v>
                </c:pt>
                <c:pt idx="26">
                  <c:v>34565</c:v>
                </c:pt>
                <c:pt idx="27">
                  <c:v>37226</c:v>
                </c:pt>
                <c:pt idx="28">
                  <c:v>36563</c:v>
                </c:pt>
                <c:pt idx="29">
                  <c:v>43583</c:v>
                </c:pt>
                <c:pt idx="30">
                  <c:v>34822</c:v>
                </c:pt>
                <c:pt idx="31">
                  <c:v>35107</c:v>
                </c:pt>
                <c:pt idx="32">
                  <c:v>38077</c:v>
                </c:pt>
                <c:pt idx="33">
                  <c:v>35602</c:v>
                </c:pt>
                <c:pt idx="34">
                  <c:v>35601</c:v>
                </c:pt>
                <c:pt idx="35">
                  <c:v>35632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E-4B73-9311-7EFF47F26B4B}"/>
            </c:ext>
          </c:extLst>
        </c:ser>
        <c:ser>
          <c:idx val="2"/>
          <c:order val="2"/>
          <c:tx>
            <c:strRef>
              <c:f>'旬別取引推移（全作物） (全国)'!$D$8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(全国)'!$E$8:$AN$8</c:f>
              <c:numCache>
                <c:formatCode>#,##0_);[Red]\(#,##0\)</c:formatCode>
                <c:ptCount val="36"/>
                <c:pt idx="0">
                  <c:v>25950</c:v>
                </c:pt>
                <c:pt idx="1">
                  <c:v>32574</c:v>
                </c:pt>
                <c:pt idx="2">
                  <c:v>37341</c:v>
                </c:pt>
                <c:pt idx="3">
                  <c:v>34144</c:v>
                </c:pt>
                <c:pt idx="4">
                  <c:v>31480</c:v>
                </c:pt>
                <c:pt idx="5">
                  <c:v>25669</c:v>
                </c:pt>
                <c:pt idx="6">
                  <c:v>32162</c:v>
                </c:pt>
                <c:pt idx="7">
                  <c:v>28395</c:v>
                </c:pt>
                <c:pt idx="8">
                  <c:v>40889</c:v>
                </c:pt>
                <c:pt idx="9">
                  <c:v>34217</c:v>
                </c:pt>
                <c:pt idx="10">
                  <c:v>34371</c:v>
                </c:pt>
                <c:pt idx="11">
                  <c:v>37888</c:v>
                </c:pt>
                <c:pt idx="12">
                  <c:v>36714</c:v>
                </c:pt>
                <c:pt idx="13">
                  <c:v>36223</c:v>
                </c:pt>
                <c:pt idx="14">
                  <c:v>40374.95500000006</c:v>
                </c:pt>
                <c:pt idx="15">
                  <c:v>35918.908999999992</c:v>
                </c:pt>
                <c:pt idx="16">
                  <c:v>35367.112999999998</c:v>
                </c:pt>
                <c:pt idx="17">
                  <c:v>34655.54899999997</c:v>
                </c:pt>
                <c:pt idx="18">
                  <c:v>34688.249999999993</c:v>
                </c:pt>
                <c:pt idx="19">
                  <c:v>32360.226000000002</c:v>
                </c:pt>
                <c:pt idx="20">
                  <c:v>37768.790999999983</c:v>
                </c:pt>
                <c:pt idx="21">
                  <c:v>32229.291000000008</c:v>
                </c:pt>
                <c:pt idx="22">
                  <c:v>29246.266000000007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 (全国)'!$D$11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(全国)'!$E$11:$AN$11</c:f>
              <c:numCache>
                <c:formatCode>#,##0_);[Red]\(#,##0\)</c:formatCode>
                <c:ptCount val="36"/>
                <c:pt idx="0">
                  <c:v>273.60000000000002</c:v>
                </c:pt>
                <c:pt idx="1">
                  <c:v>236.2</c:v>
                </c:pt>
                <c:pt idx="2">
                  <c:v>242.6</c:v>
                </c:pt>
                <c:pt idx="3">
                  <c:v>244.6</c:v>
                </c:pt>
                <c:pt idx="4">
                  <c:v>251.6</c:v>
                </c:pt>
                <c:pt idx="5">
                  <c:v>249.4</c:v>
                </c:pt>
                <c:pt idx="6">
                  <c:v>259.2</c:v>
                </c:pt>
                <c:pt idx="7">
                  <c:v>261.2</c:v>
                </c:pt>
                <c:pt idx="8">
                  <c:v>271.39999999999998</c:v>
                </c:pt>
                <c:pt idx="9">
                  <c:v>269</c:v>
                </c:pt>
                <c:pt idx="10">
                  <c:v>273.60000000000002</c:v>
                </c:pt>
                <c:pt idx="11">
                  <c:v>274.39999999999998</c:v>
                </c:pt>
                <c:pt idx="12">
                  <c:v>274.8</c:v>
                </c:pt>
                <c:pt idx="13">
                  <c:v>262.39999999999998</c:v>
                </c:pt>
                <c:pt idx="14">
                  <c:v>267.39999999999998</c:v>
                </c:pt>
                <c:pt idx="15">
                  <c:v>273</c:v>
                </c:pt>
                <c:pt idx="16">
                  <c:v>270.2</c:v>
                </c:pt>
                <c:pt idx="17">
                  <c:v>262</c:v>
                </c:pt>
                <c:pt idx="18">
                  <c:v>260.8</c:v>
                </c:pt>
                <c:pt idx="19">
                  <c:v>267</c:v>
                </c:pt>
                <c:pt idx="20">
                  <c:v>277.60000000000002</c:v>
                </c:pt>
                <c:pt idx="21">
                  <c:v>278.8</c:v>
                </c:pt>
                <c:pt idx="22">
                  <c:v>279</c:v>
                </c:pt>
                <c:pt idx="23">
                  <c:v>278</c:v>
                </c:pt>
                <c:pt idx="24">
                  <c:v>284</c:v>
                </c:pt>
                <c:pt idx="25">
                  <c:v>294</c:v>
                </c:pt>
                <c:pt idx="26">
                  <c:v>282.2</c:v>
                </c:pt>
                <c:pt idx="27">
                  <c:v>275</c:v>
                </c:pt>
                <c:pt idx="28">
                  <c:v>262.8</c:v>
                </c:pt>
                <c:pt idx="29">
                  <c:v>253.4</c:v>
                </c:pt>
                <c:pt idx="30">
                  <c:v>248.2</c:v>
                </c:pt>
                <c:pt idx="31">
                  <c:v>240.6</c:v>
                </c:pt>
                <c:pt idx="32">
                  <c:v>232.6</c:v>
                </c:pt>
                <c:pt idx="33">
                  <c:v>233.6</c:v>
                </c:pt>
                <c:pt idx="34">
                  <c:v>249</c:v>
                </c:pt>
                <c:pt idx="35">
                  <c:v>296.2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E-4B73-9311-7EFF47F26B4B}"/>
            </c:ext>
          </c:extLst>
        </c:ser>
        <c:ser>
          <c:idx val="4"/>
          <c:order val="4"/>
          <c:tx>
            <c:strRef>
              <c:f>'旬別取引推移（全作物） (全国)'!$D$12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(全国)'!$E$12:$AN$12</c:f>
              <c:numCache>
                <c:formatCode>#,##0_);[Red]\(#,##0\)</c:formatCode>
                <c:ptCount val="36"/>
                <c:pt idx="0">
                  <c:v>267</c:v>
                </c:pt>
                <c:pt idx="1">
                  <c:v>240</c:v>
                </c:pt>
                <c:pt idx="2">
                  <c:v>249</c:v>
                </c:pt>
                <c:pt idx="3">
                  <c:v>260</c:v>
                </c:pt>
                <c:pt idx="4">
                  <c:v>267</c:v>
                </c:pt>
                <c:pt idx="5">
                  <c:v>270</c:v>
                </c:pt>
                <c:pt idx="6">
                  <c:v>279</c:v>
                </c:pt>
                <c:pt idx="7">
                  <c:v>304</c:v>
                </c:pt>
                <c:pt idx="8">
                  <c:v>332</c:v>
                </c:pt>
                <c:pt idx="9">
                  <c:v>324</c:v>
                </c:pt>
                <c:pt idx="10">
                  <c:v>319</c:v>
                </c:pt>
                <c:pt idx="11">
                  <c:v>320</c:v>
                </c:pt>
                <c:pt idx="12">
                  <c:v>313</c:v>
                </c:pt>
                <c:pt idx="13">
                  <c:v>316</c:v>
                </c:pt>
                <c:pt idx="14">
                  <c:v>309</c:v>
                </c:pt>
                <c:pt idx="15">
                  <c:v>298</c:v>
                </c:pt>
                <c:pt idx="16">
                  <c:v>288</c:v>
                </c:pt>
                <c:pt idx="17">
                  <c:v>259</c:v>
                </c:pt>
                <c:pt idx="18">
                  <c:v>265</c:v>
                </c:pt>
                <c:pt idx="19">
                  <c:v>286</c:v>
                </c:pt>
                <c:pt idx="20">
                  <c:v>305</c:v>
                </c:pt>
                <c:pt idx="21">
                  <c:v>310</c:v>
                </c:pt>
                <c:pt idx="22">
                  <c:v>316</c:v>
                </c:pt>
                <c:pt idx="23">
                  <c:v>305</c:v>
                </c:pt>
                <c:pt idx="24">
                  <c:v>322</c:v>
                </c:pt>
                <c:pt idx="25">
                  <c:v>335</c:v>
                </c:pt>
                <c:pt idx="26">
                  <c:v>314</c:v>
                </c:pt>
                <c:pt idx="27">
                  <c:v>317</c:v>
                </c:pt>
                <c:pt idx="28">
                  <c:v>305</c:v>
                </c:pt>
                <c:pt idx="29">
                  <c:v>288</c:v>
                </c:pt>
                <c:pt idx="30">
                  <c:v>286</c:v>
                </c:pt>
                <c:pt idx="31">
                  <c:v>315</c:v>
                </c:pt>
                <c:pt idx="32">
                  <c:v>318</c:v>
                </c:pt>
                <c:pt idx="33">
                  <c:v>321</c:v>
                </c:pt>
                <c:pt idx="34">
                  <c:v>332</c:v>
                </c:pt>
                <c:pt idx="35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E-4B73-9311-7EFF47F26B4B}"/>
            </c:ext>
          </c:extLst>
        </c:ser>
        <c:ser>
          <c:idx val="5"/>
          <c:order val="5"/>
          <c:tx>
            <c:strRef>
              <c:f>'旬別取引推移（全作物） (全国)'!$D$13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(全国)'!$E$13:$AN$13</c:f>
              <c:numCache>
                <c:formatCode>#,##0_);[Red]\(#,##0\)</c:formatCode>
                <c:ptCount val="36"/>
                <c:pt idx="0">
                  <c:v>403</c:v>
                </c:pt>
                <c:pt idx="1">
                  <c:v>350</c:v>
                </c:pt>
                <c:pt idx="2">
                  <c:v>332</c:v>
                </c:pt>
                <c:pt idx="3">
                  <c:v>326</c:v>
                </c:pt>
                <c:pt idx="4">
                  <c:v>344</c:v>
                </c:pt>
                <c:pt idx="5">
                  <c:v>358</c:v>
                </c:pt>
                <c:pt idx="6">
                  <c:v>360</c:v>
                </c:pt>
                <c:pt idx="7">
                  <c:v>337</c:v>
                </c:pt>
                <c:pt idx="8">
                  <c:v>321</c:v>
                </c:pt>
                <c:pt idx="9">
                  <c:v>305</c:v>
                </c:pt>
                <c:pt idx="10">
                  <c:v>311</c:v>
                </c:pt>
                <c:pt idx="11">
                  <c:v>306</c:v>
                </c:pt>
                <c:pt idx="12">
                  <c:v>285</c:v>
                </c:pt>
                <c:pt idx="13">
                  <c:v>276</c:v>
                </c:pt>
                <c:pt idx="14">
                  <c:v>267.57553119254203</c:v>
                </c:pt>
                <c:pt idx="15">
                  <c:v>286.29783772107334</c:v>
                </c:pt>
                <c:pt idx="16">
                  <c:v>295.73020124656472</c:v>
                </c:pt>
                <c:pt idx="17">
                  <c:v>286.79289694703743</c:v>
                </c:pt>
                <c:pt idx="18">
                  <c:v>287.24999805409624</c:v>
                </c:pt>
                <c:pt idx="19">
                  <c:v>292.34918572571161</c:v>
                </c:pt>
                <c:pt idx="20">
                  <c:v>294.2760785750329</c:v>
                </c:pt>
                <c:pt idx="21">
                  <c:v>297.033720723177</c:v>
                </c:pt>
                <c:pt idx="22">
                  <c:v>312.53382654045487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 (全国)'!$D$6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(全国)'!$E$6:$P$6</c:f>
              <c:numCache>
                <c:formatCode>#,##0_);[Red]\(#,##0\)</c:formatCode>
                <c:ptCount val="12"/>
                <c:pt idx="0">
                  <c:v>112544.8</c:v>
                </c:pt>
                <c:pt idx="1">
                  <c:v>110758.8</c:v>
                </c:pt>
                <c:pt idx="2">
                  <c:v>115789</c:v>
                </c:pt>
                <c:pt idx="3">
                  <c:v>118467.8</c:v>
                </c:pt>
                <c:pt idx="4">
                  <c:v>121024.6</c:v>
                </c:pt>
                <c:pt idx="5">
                  <c:v>116138.8</c:v>
                </c:pt>
                <c:pt idx="6">
                  <c:v>112592</c:v>
                </c:pt>
                <c:pt idx="7">
                  <c:v>118012.4</c:v>
                </c:pt>
                <c:pt idx="8">
                  <c:v>114857.2</c:v>
                </c:pt>
                <c:pt idx="9">
                  <c:v>124931.2</c:v>
                </c:pt>
                <c:pt idx="10">
                  <c:v>116858.8</c:v>
                </c:pt>
                <c:pt idx="11">
                  <c:v>120786.8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8-4E16-926E-2D50DEC8A84B}"/>
            </c:ext>
          </c:extLst>
        </c:ser>
        <c:ser>
          <c:idx val="1"/>
          <c:order val="1"/>
          <c:tx>
            <c:strRef>
              <c:f>'月別取引推移（全作物） (全国)'!$D$7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(全国)'!$E$7:$P$7</c:f>
              <c:numCache>
                <c:formatCode>#,##0_);[Red]\(#,##0\)</c:formatCode>
                <c:ptCount val="12"/>
                <c:pt idx="0">
                  <c:v>107259</c:v>
                </c:pt>
                <c:pt idx="1">
                  <c:v>107559</c:v>
                </c:pt>
                <c:pt idx="2">
                  <c:v>104779</c:v>
                </c:pt>
                <c:pt idx="3">
                  <c:v>110251</c:v>
                </c:pt>
                <c:pt idx="4">
                  <c:v>111515</c:v>
                </c:pt>
                <c:pt idx="5">
                  <c:v>107359</c:v>
                </c:pt>
                <c:pt idx="6">
                  <c:v>105846</c:v>
                </c:pt>
                <c:pt idx="7">
                  <c:v>111428</c:v>
                </c:pt>
                <c:pt idx="8">
                  <c:v>106401</c:v>
                </c:pt>
                <c:pt idx="9">
                  <c:v>117372</c:v>
                </c:pt>
                <c:pt idx="10">
                  <c:v>108005</c:v>
                </c:pt>
                <c:pt idx="11">
                  <c:v>106835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8-4E16-926E-2D50DEC8A84B}"/>
            </c:ext>
          </c:extLst>
        </c:ser>
        <c:ser>
          <c:idx val="2"/>
          <c:order val="2"/>
          <c:tx>
            <c:strRef>
              <c:f>'月別取引推移（全作物） (全国)'!$D$8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(全国)'!$E$8:$P$8</c:f>
              <c:numCache>
                <c:formatCode>#,##0_);[Red]\(#,##0\)</c:formatCode>
                <c:ptCount val="12"/>
                <c:pt idx="0">
                  <c:v>95861</c:v>
                </c:pt>
                <c:pt idx="1">
                  <c:v>91293</c:v>
                </c:pt>
                <c:pt idx="2">
                  <c:v>101446</c:v>
                </c:pt>
                <c:pt idx="3">
                  <c:v>106474</c:v>
                </c:pt>
                <c:pt idx="4">
                  <c:v>113311.29099999994</c:v>
                </c:pt>
                <c:pt idx="5">
                  <c:v>105929.64099999996</c:v>
                </c:pt>
                <c:pt idx="6">
                  <c:v>104817.09900000002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 (全国)'!$D$11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(全国)'!$E$11:$P$11</c:f>
              <c:numCache>
                <c:formatCode>#,##0_);[Red]\(#,##0\)</c:formatCode>
                <c:ptCount val="12"/>
                <c:pt idx="0">
                  <c:v>248</c:v>
                </c:pt>
                <c:pt idx="1">
                  <c:v>248.4</c:v>
                </c:pt>
                <c:pt idx="2">
                  <c:v>264.39999999999998</c:v>
                </c:pt>
                <c:pt idx="3">
                  <c:v>272.2</c:v>
                </c:pt>
                <c:pt idx="4">
                  <c:v>268.2</c:v>
                </c:pt>
                <c:pt idx="5">
                  <c:v>268.2</c:v>
                </c:pt>
                <c:pt idx="6">
                  <c:v>268.60000000000002</c:v>
                </c:pt>
                <c:pt idx="7">
                  <c:v>278.2</c:v>
                </c:pt>
                <c:pt idx="8">
                  <c:v>286.2</c:v>
                </c:pt>
                <c:pt idx="9">
                  <c:v>262.60000000000002</c:v>
                </c:pt>
                <c:pt idx="10">
                  <c:v>240.6</c:v>
                </c:pt>
                <c:pt idx="11">
                  <c:v>259.60000000000002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F8-4E16-926E-2D50DEC8A84B}"/>
            </c:ext>
          </c:extLst>
        </c:ser>
        <c:ser>
          <c:idx val="4"/>
          <c:order val="4"/>
          <c:tx>
            <c:strRef>
              <c:f>'月別取引推移（全作物） (全国)'!$D$12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(全国)'!$E$12:$P$12</c:f>
              <c:numCache>
                <c:formatCode>#,##0_);[Red]\(#,##0\)</c:formatCode>
                <c:ptCount val="12"/>
                <c:pt idx="0">
                  <c:v>250</c:v>
                </c:pt>
                <c:pt idx="1">
                  <c:v>265</c:v>
                </c:pt>
                <c:pt idx="2">
                  <c:v>306</c:v>
                </c:pt>
                <c:pt idx="3">
                  <c:v>321</c:v>
                </c:pt>
                <c:pt idx="4">
                  <c:v>312</c:v>
                </c:pt>
                <c:pt idx="5">
                  <c:v>282</c:v>
                </c:pt>
                <c:pt idx="6">
                  <c:v>285</c:v>
                </c:pt>
                <c:pt idx="7">
                  <c:v>310</c:v>
                </c:pt>
                <c:pt idx="8">
                  <c:v>323</c:v>
                </c:pt>
                <c:pt idx="9">
                  <c:v>303</c:v>
                </c:pt>
                <c:pt idx="10">
                  <c:v>306</c:v>
                </c:pt>
                <c:pt idx="11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F8-4E16-926E-2D50DEC8A84B}"/>
            </c:ext>
          </c:extLst>
        </c:ser>
        <c:ser>
          <c:idx val="5"/>
          <c:order val="5"/>
          <c:tx>
            <c:strRef>
              <c:f>'月別取引推移（全作物） (全国)'!$D$13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(全国)'!$E$13:$P$13</c:f>
              <c:numCache>
                <c:formatCode>#,##0_);[Red]\(#,##0\)</c:formatCode>
                <c:ptCount val="12"/>
                <c:pt idx="0">
                  <c:v>357</c:v>
                </c:pt>
                <c:pt idx="1">
                  <c:v>341</c:v>
                </c:pt>
                <c:pt idx="2">
                  <c:v>338</c:v>
                </c:pt>
                <c:pt idx="3">
                  <c:v>307</c:v>
                </c:pt>
                <c:pt idx="4">
                  <c:v>275.87939304301119</c:v>
                </c:pt>
                <c:pt idx="5">
                  <c:v>289.64024887047452</c:v>
                </c:pt>
                <c:pt idx="6">
                  <c:v>291.35370768084306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316" activePane="bottomRight" state="frozen"/>
      <selection activeCell="K325" sqref="K325"/>
      <selection pane="topRight" activeCell="K325" sqref="K325"/>
      <selection pane="bottomLeft" activeCell="K325" sqref="K325"/>
      <selection pane="bottomRight" activeCell="K325" sqref="K325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>
        <v>21</v>
      </c>
      <c r="K4" s="290">
        <v>21</v>
      </c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SUM(E5:P5)</f>
        <v>719132.03099999996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>
        <v>105929.64099999996</v>
      </c>
      <c r="K5" s="1189">
        <v>104817.09900000002</v>
      </c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SUM(E6:P6)</f>
        <v>224883156.19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>
        <v>30681487.58200001</v>
      </c>
      <c r="K6" s="1195">
        <v>30538850.421999995</v>
      </c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D6/D5</f>
        <v>312.71469840842065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>
        <v>289.64024887047452</v>
      </c>
      <c r="K7" s="1200">
        <v>291.35370768084306</v>
      </c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SUM(E8:P8)</f>
        <v>52607.43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>
        <v>5774.0780000000004</v>
      </c>
      <c r="K8" s="1207">
        <v>5821.7389999999996</v>
      </c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SUM(E9:P9)</f>
        <v>6380437.8899999997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>
        <v>655343.45299999998</v>
      </c>
      <c r="K9" s="1216">
        <v>657275.93000000005</v>
      </c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D9/D8</f>
        <v>121.28396863332803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>
        <v>113.49750609534543</v>
      </c>
      <c r="K10" s="1222">
        <v>112.90027429948339</v>
      </c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SUM(E11:P11)</f>
        <v>37605.084999999999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>
        <v>4842.7619999999997</v>
      </c>
      <c r="K11" s="1231">
        <v>4292.7569999999996</v>
      </c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SUM(E12:P12)</f>
        <v>8390541.5879999995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>
        <v>890098.54799999995</v>
      </c>
      <c r="K12" s="1216">
        <v>919484.31799999997</v>
      </c>
      <c r="L12" s="1214"/>
      <c r="M12" s="1214"/>
      <c r="N12" s="1214"/>
      <c r="O12" s="1214"/>
      <c r="P12" s="1217"/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D12/D11</f>
        <v>223.12252686039668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>
        <v>183.79977128754211</v>
      </c>
      <c r="K13" s="1222">
        <v>214.19435528263074</v>
      </c>
      <c r="L13" s="1222"/>
      <c r="M13" s="1222"/>
      <c r="N13" s="1222"/>
      <c r="O13" s="1222"/>
      <c r="P13" s="1224"/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SUM(E14:P14)</f>
        <v>2276.241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>
        <v>283.36200000000002</v>
      </c>
      <c r="K14" s="1237">
        <v>230.46899999999999</v>
      </c>
      <c r="L14" s="1235"/>
      <c r="M14" s="1235"/>
      <c r="N14" s="1235"/>
      <c r="O14" s="1235"/>
      <c r="P14" s="1238"/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SUM(E15:P15)</f>
        <v>1218553.3770000001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>
        <v>147306.05100000001</v>
      </c>
      <c r="K15" s="1216">
        <v>116688.073</v>
      </c>
      <c r="L15" s="1214"/>
      <c r="M15" s="1214"/>
      <c r="N15" s="1214"/>
      <c r="O15" s="1214"/>
      <c r="P15" s="1217"/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D15/D14</f>
        <v>535.3358352652466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>
        <v>519.85111271094922</v>
      </c>
      <c r="K16" s="1222">
        <v>506.30702176865441</v>
      </c>
      <c r="L16" s="1222"/>
      <c r="M16" s="1222"/>
      <c r="N16" s="1222"/>
      <c r="O16" s="1222"/>
      <c r="P16" s="1224"/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SUM(E17:P17)</f>
        <v>97116.801000000007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>
        <v>13744.52</v>
      </c>
      <c r="K17" s="1216">
        <v>15211.679</v>
      </c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SUM(E18:P18)</f>
        <v>12539554.516999999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>
        <v>984995.38199999998</v>
      </c>
      <c r="K18" s="1216">
        <v>1251243.3760000002</v>
      </c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D18/D17</f>
        <v>129.11828219094653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>
        <v>71.66458937816671</v>
      </c>
      <c r="K19" s="1222">
        <v>82.255441756297913</v>
      </c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SUM(E20:P20)</f>
        <v>48868.201000000001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>
        <v>8047.3669999999993</v>
      </c>
      <c r="K20" s="1216">
        <v>9502.7790000000005</v>
      </c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SUM(E21:P21)</f>
        <v>9662473.8530000001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>
        <v>1061186.632</v>
      </c>
      <c r="K21" s="1216">
        <v>1284931.2549999999</v>
      </c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D21/D20</f>
        <v>197.72518028646073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>
        <v>131.86755767445428</v>
      </c>
      <c r="K22" s="1222">
        <v>135.21636723320617</v>
      </c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SUM(E23:P23)</f>
        <v>38580.163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>
        <v>6495.5720000000001</v>
      </c>
      <c r="K23" s="1216">
        <v>7758.79</v>
      </c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SUM(E24:P24)</f>
        <v>6462497.9580000006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>
        <v>695161.99899999995</v>
      </c>
      <c r="K24" s="1216">
        <v>834358.22400000005</v>
      </c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D24/D23</f>
        <v>167.50831140863767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>
        <v>107.02090578012221</v>
      </c>
      <c r="K25" s="1222">
        <v>107.53715772691361</v>
      </c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SUM(E26:P26)</f>
        <v>6079.223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>
        <v>918.24099999999999</v>
      </c>
      <c r="K26" s="1216">
        <v>1011.0650000000001</v>
      </c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SUM(E27:P27)</f>
        <v>1622838.081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>
        <v>217215.94699999999</v>
      </c>
      <c r="K27" s="1216">
        <v>261222</v>
      </c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D27/D26</f>
        <v>266.94827299475605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>
        <v>236.55657610583714</v>
      </c>
      <c r="K28" s="1222">
        <v>258.36321106951578</v>
      </c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SUM(E29:P29)</f>
        <v>2796.6879999999996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>
        <v>420.315</v>
      </c>
      <c r="K29" s="1216">
        <v>490.46600000000001</v>
      </c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SUM(E30:P30)</f>
        <v>864236.39799999993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>
        <v>95038.692999999999</v>
      </c>
      <c r="K30" s="1216">
        <v>127205.363</v>
      </c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D30/D29</f>
        <v>309.02138458061825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>
        <v>226.11301761773908</v>
      </c>
      <c r="K31" s="1222">
        <v>259.3561286613139</v>
      </c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SUM(E32:P32)</f>
        <v>48387.568999999996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>
        <v>5394.5619999999999</v>
      </c>
      <c r="K32" s="1216">
        <v>5346.826</v>
      </c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SUM(E33:P33)</f>
        <v>5693866.2069999995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>
        <v>352277.77100000001</v>
      </c>
      <c r="K33" s="1216">
        <v>368883.02600000001</v>
      </c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D33/D32</f>
        <v>117.67208654355005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>
        <v>65.302386180750176</v>
      </c>
      <c r="K34" s="1222">
        <v>68.991028696277013</v>
      </c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SUM(E35:P35)</f>
        <v>8785.4130000000005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>
        <v>1226.096</v>
      </c>
      <c r="K35" s="1216">
        <v>1338.3679999999999</v>
      </c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SUM(E36:P36)</f>
        <v>2895726.0889999997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>
        <v>327924.587</v>
      </c>
      <c r="K36" s="1216">
        <v>311117.63099999999</v>
      </c>
      <c r="L36" s="1214"/>
      <c r="M36" s="1214"/>
      <c r="N36" s="1214"/>
      <c r="O36" s="1214"/>
      <c r="P36" s="1217"/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D36/D35</f>
        <v>329.60614247730865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>
        <v>267.45425072751237</v>
      </c>
      <c r="K37" s="1222">
        <v>232.46045258105394</v>
      </c>
      <c r="L37" s="1222"/>
      <c r="M37" s="1222"/>
      <c r="N37" s="1222"/>
      <c r="O37" s="1222"/>
      <c r="P37" s="1224"/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SUM(E38:P38)</f>
        <v>9335.1710000000003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>
        <v>1260.7940000000001</v>
      </c>
      <c r="K38" s="1216">
        <v>711.61500000000001</v>
      </c>
      <c r="L38" s="1214"/>
      <c r="M38" s="1214"/>
      <c r="N38" s="1214"/>
      <c r="O38" s="1214"/>
      <c r="P38" s="1217"/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SUM(E39:P39)</f>
        <v>4955801.9580000006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>
        <v>614268.15500000003</v>
      </c>
      <c r="K39" s="1216">
        <v>518627.4</v>
      </c>
      <c r="L39" s="1214"/>
      <c r="M39" s="1214"/>
      <c r="N39" s="1214"/>
      <c r="O39" s="1214"/>
      <c r="P39" s="1217"/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D39/D38</f>
        <v>530.8742558652649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>
        <v>487.20739073948636</v>
      </c>
      <c r="K40" s="1222">
        <v>728.80335574713854</v>
      </c>
      <c r="L40" s="1222"/>
      <c r="M40" s="1222"/>
      <c r="N40" s="1222"/>
      <c r="O40" s="1222"/>
      <c r="P40" s="1224"/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SUM(E41:P41)</f>
        <v>23842.031999999999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>
        <v>3279.933</v>
      </c>
      <c r="K41" s="1216">
        <v>3209.299</v>
      </c>
      <c r="L41" s="1214"/>
      <c r="M41" s="1252"/>
      <c r="N41" s="1214"/>
      <c r="O41" s="1214"/>
      <c r="P41" s="1217"/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SUM(E42:P42)</f>
        <v>10763324.536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>
        <v>1298615.5649999999</v>
      </c>
      <c r="K42" s="1216">
        <v>1146800.206</v>
      </c>
      <c r="L42" s="1214"/>
      <c r="M42" s="1214"/>
      <c r="N42" s="1214"/>
      <c r="O42" s="1214"/>
      <c r="P42" s="1217"/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D42/D41</f>
        <v>451.44325517221017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>
        <v>395.92746711594413</v>
      </c>
      <c r="K43" s="1222">
        <v>357.33666635611081</v>
      </c>
      <c r="L43" s="1222"/>
      <c r="M43" s="1222"/>
      <c r="N43" s="1222"/>
      <c r="O43" s="1222"/>
      <c r="P43" s="1224"/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SUM(E44:P44)</f>
        <v>4491.4530000000004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>
        <v>618.91399999999999</v>
      </c>
      <c r="K44" s="1216">
        <v>513.13900000000001</v>
      </c>
      <c r="L44" s="1214"/>
      <c r="M44" s="1214"/>
      <c r="N44" s="1214"/>
      <c r="O44" s="1214"/>
      <c r="P44" s="1217"/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SUM(E45:P45)</f>
        <v>3335893.7639999995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>
        <v>304629.223</v>
      </c>
      <c r="K45" s="1216">
        <v>392773.408</v>
      </c>
      <c r="L45" s="1214"/>
      <c r="M45" s="1214"/>
      <c r="N45" s="1214"/>
      <c r="O45" s="1214"/>
      <c r="P45" s="1217"/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D45/D44</f>
        <v>742.7203989443949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>
        <v>492.19959962127211</v>
      </c>
      <c r="K46" s="1222">
        <v>765.4327735759706</v>
      </c>
      <c r="L46" s="1222"/>
      <c r="M46" s="1222"/>
      <c r="N46" s="1222"/>
      <c r="O46" s="1222"/>
      <c r="P46" s="1224"/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SUM(E47:P47)</f>
        <v>4171.9160000000002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>
        <v>597.20299999999997</v>
      </c>
      <c r="K47" s="1216">
        <v>500.43400000000003</v>
      </c>
      <c r="L47" s="1214"/>
      <c r="M47" s="1214"/>
      <c r="N47" s="1214"/>
      <c r="O47" s="1214"/>
      <c r="P47" s="1217"/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SUM(E48:P48)</f>
        <v>1230338.067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>
        <v>164924.57199999999</v>
      </c>
      <c r="K48" s="1216">
        <v>155774.36199999999</v>
      </c>
      <c r="L48" s="1214"/>
      <c r="M48" s="1214"/>
      <c r="N48" s="1214"/>
      <c r="O48" s="1214"/>
      <c r="P48" s="1217"/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D48/D47</f>
        <v>294.90959717309744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>
        <v>276.16166027297248</v>
      </c>
      <c r="K49" s="1222">
        <v>311.27853423228635</v>
      </c>
      <c r="L49" s="1222"/>
      <c r="M49" s="1222"/>
      <c r="N49" s="1222"/>
      <c r="O49" s="1222"/>
      <c r="P49" s="1224"/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SUM(E50:P50)</f>
        <v>20554.918000000001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>
        <v>2439.8330000000001</v>
      </c>
      <c r="K50" s="1216">
        <v>2475.806</v>
      </c>
      <c r="L50" s="1214"/>
      <c r="M50" s="1214"/>
      <c r="N50" s="1214"/>
      <c r="O50" s="1214"/>
      <c r="P50" s="1217"/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SUM(E51:P51)</f>
        <v>9296960.8359999992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>
        <v>1211320.4920000001</v>
      </c>
      <c r="K51" s="1216">
        <v>1107897.371</v>
      </c>
      <c r="L51" s="1214"/>
      <c r="M51" s="1214"/>
      <c r="N51" s="1214"/>
      <c r="O51" s="1214"/>
      <c r="P51" s="1217"/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D51/D50</f>
        <v>452.29860980228665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>
        <v>496.47680476491632</v>
      </c>
      <c r="K52" s="1222">
        <v>447.48957349646946</v>
      </c>
      <c r="L52" s="1222"/>
      <c r="M52" s="1222"/>
      <c r="N52" s="1222"/>
      <c r="O52" s="1222"/>
      <c r="P52" s="1224"/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SUM(E53:P53)</f>
        <v>38735.820999999996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>
        <v>6303.8249999999998</v>
      </c>
      <c r="K53" s="1216">
        <v>6777.6949999999997</v>
      </c>
      <c r="L53" s="1214"/>
      <c r="M53" s="1214"/>
      <c r="N53" s="1214"/>
      <c r="O53" s="1214"/>
      <c r="P53" s="1217"/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SUM(E54:P54)</f>
        <v>13901541.034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>
        <v>2053230.0009999999</v>
      </c>
      <c r="K54" s="1216">
        <v>2324129.8670000001</v>
      </c>
      <c r="L54" s="1214"/>
      <c r="M54" s="1214"/>
      <c r="N54" s="1214"/>
      <c r="O54" s="1214"/>
      <c r="P54" s="1217"/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D54/D53</f>
        <v>358.88076398329088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>
        <v>325.71177039337226</v>
      </c>
      <c r="K55" s="1222">
        <v>342.90859458857329</v>
      </c>
      <c r="L55" s="1222"/>
      <c r="M55" s="1222"/>
      <c r="N55" s="1222"/>
      <c r="O55" s="1222"/>
      <c r="P55" s="1224"/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SUM(E56:P56)</f>
        <v>16400.734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>
        <v>2651.2240000000002</v>
      </c>
      <c r="K56" s="1216">
        <v>3488.6909999999998</v>
      </c>
      <c r="L56" s="1214"/>
      <c r="M56" s="1214"/>
      <c r="N56" s="1214"/>
      <c r="O56" s="1214"/>
      <c r="P56" s="1217"/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SUM(E57:P57)</f>
        <v>6982697.7920000004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>
        <v>1135089.17</v>
      </c>
      <c r="K57" s="1216">
        <v>1425123.081</v>
      </c>
      <c r="L57" s="1214"/>
      <c r="M57" s="1214"/>
      <c r="N57" s="1214"/>
      <c r="O57" s="1214"/>
      <c r="P57" s="1217"/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D57/D56</f>
        <v>425.75520046846685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>
        <v>428.13778466097165</v>
      </c>
      <c r="K58" s="1222">
        <v>408.49793833847713</v>
      </c>
      <c r="L58" s="1222"/>
      <c r="M58" s="1222"/>
      <c r="N58" s="1222"/>
      <c r="O58" s="1222"/>
      <c r="P58" s="1224"/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SUM(E59:P59)</f>
        <v>6176.3170000000009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>
        <v>1161.6579999999999</v>
      </c>
      <c r="K59" s="1216">
        <v>1002.921</v>
      </c>
      <c r="L59" s="1214"/>
      <c r="M59" s="1214"/>
      <c r="N59" s="1214"/>
      <c r="O59" s="1214"/>
      <c r="P59" s="1217"/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SUM(E60:P60)</f>
        <v>2541618.0639999998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>
        <v>435361.70500000002</v>
      </c>
      <c r="K60" s="1216">
        <v>303540.522</v>
      </c>
      <c r="L60" s="1214"/>
      <c r="M60" s="1214"/>
      <c r="N60" s="1214"/>
      <c r="O60" s="1214"/>
      <c r="P60" s="1217"/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D60/D59</f>
        <v>411.51030039423159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>
        <v>374.77614323664972</v>
      </c>
      <c r="K61" s="1222">
        <v>302.65646247311599</v>
      </c>
      <c r="L61" s="1222"/>
      <c r="M61" s="1222"/>
      <c r="N61" s="1222"/>
      <c r="O61" s="1222"/>
      <c r="P61" s="1224"/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SUM(E62:P62)</f>
        <v>39361.502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>
        <v>6591.4549999999999</v>
      </c>
      <c r="K62" s="1216">
        <v>5934.4489999999996</v>
      </c>
      <c r="L62" s="1214"/>
      <c r="M62" s="1214"/>
      <c r="N62" s="1214"/>
      <c r="O62" s="1214"/>
      <c r="P62" s="1217"/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SUM(E63:P63)</f>
        <v>15686162.763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>
        <v>2257654.872</v>
      </c>
      <c r="K63" s="1216">
        <v>2434847.62</v>
      </c>
      <c r="L63" s="1214"/>
      <c r="M63" s="1214"/>
      <c r="N63" s="1214"/>
      <c r="O63" s="1214"/>
      <c r="P63" s="1217"/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D63/D62</f>
        <v>398.51535043047897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>
        <v>342.51236972716947</v>
      </c>
      <c r="K64" s="1222">
        <v>410.29042797402087</v>
      </c>
      <c r="L64" s="1222"/>
      <c r="M64" s="1222"/>
      <c r="N64" s="1222"/>
      <c r="O64" s="1222"/>
      <c r="P64" s="1224"/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SUM(E65:P65)</f>
        <v>13456.723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>
        <v>2181.096</v>
      </c>
      <c r="K65" s="1216">
        <v>1784.472</v>
      </c>
      <c r="L65" s="1214"/>
      <c r="M65" s="1214"/>
      <c r="N65" s="1214"/>
      <c r="O65" s="1214"/>
      <c r="P65" s="1217"/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SUM(E66:P66)</f>
        <v>8444336.1280000005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>
        <v>1113271.1950000001</v>
      </c>
      <c r="K66" s="1216">
        <v>1278783.6270000001</v>
      </c>
      <c r="L66" s="1214"/>
      <c r="M66" s="1214"/>
      <c r="N66" s="1214"/>
      <c r="O66" s="1214"/>
      <c r="P66" s="1217"/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D66/D65</f>
        <v>627.51801668207042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>
        <v>510.4182461478083</v>
      </c>
      <c r="K67" s="1222">
        <v>716.61736749021566</v>
      </c>
      <c r="L67" s="1222"/>
      <c r="M67" s="1222"/>
      <c r="N67" s="1222"/>
      <c r="O67" s="1222"/>
      <c r="P67" s="1224"/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SUM(E68:P68)</f>
        <v>13828.698999999999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>
        <v>2051.3739999999998</v>
      </c>
      <c r="K68" s="1216">
        <v>1723.0329999999999</v>
      </c>
      <c r="L68" s="1214"/>
      <c r="M68" s="1214"/>
      <c r="N68" s="1214"/>
      <c r="O68" s="1214"/>
      <c r="P68" s="1217"/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SUM(E69:P69)</f>
        <v>8615171.1399999987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>
        <v>1120065.105</v>
      </c>
      <c r="K69" s="1216">
        <v>990648.01899999997</v>
      </c>
      <c r="L69" s="1214"/>
      <c r="M69" s="1214"/>
      <c r="N69" s="1214"/>
      <c r="O69" s="1214"/>
      <c r="P69" s="1217"/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D69/D68</f>
        <v>622.99216578508208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>
        <v>546.00726391189517</v>
      </c>
      <c r="K70" s="1222">
        <v>574.94430983039797</v>
      </c>
      <c r="L70" s="1222"/>
      <c r="M70" s="1222"/>
      <c r="N70" s="1222"/>
      <c r="O70" s="1222"/>
      <c r="P70" s="1224"/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SUM(E71:P71)</f>
        <v>8719.0969999999998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>
        <v>3535.56</v>
      </c>
      <c r="K71" s="1216">
        <v>4561.9340000000002</v>
      </c>
      <c r="L71" s="1214"/>
      <c r="M71" s="1214"/>
      <c r="N71" s="1214"/>
      <c r="O71" s="1214"/>
      <c r="P71" s="1217"/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SUM(E72:P72)</f>
        <v>2551808.4029999999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>
        <v>1078214.558</v>
      </c>
      <c r="K72" s="1216">
        <v>1154628.8689999999</v>
      </c>
      <c r="L72" s="1214"/>
      <c r="M72" s="1214"/>
      <c r="N72" s="1214"/>
      <c r="O72" s="1214"/>
      <c r="P72" s="1217"/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D72/D71</f>
        <v>292.66888566556833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>
        <v>304.96287943069837</v>
      </c>
      <c r="K73" s="1222">
        <v>253.10073951091795</v>
      </c>
      <c r="L73" s="1222"/>
      <c r="M73" s="1222"/>
      <c r="N73" s="1222"/>
      <c r="O73" s="1222"/>
      <c r="P73" s="1224"/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SUM(E74:P74)</f>
        <v>11149.285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>
        <v>1936.596</v>
      </c>
      <c r="K74" s="1216">
        <v>1510.1489999999999</v>
      </c>
      <c r="L74" s="1214"/>
      <c r="M74" s="1214"/>
      <c r="N74" s="1214"/>
      <c r="O74" s="1214"/>
      <c r="P74" s="1217"/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SUM(E75:P75)</f>
        <v>3014596.6719999998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>
        <v>556375.17700000003</v>
      </c>
      <c r="K75" s="1216">
        <v>490128.51299999998</v>
      </c>
      <c r="L75" s="1214"/>
      <c r="M75" s="1214"/>
      <c r="N75" s="1214"/>
      <c r="O75" s="1214"/>
      <c r="P75" s="1217"/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D75/D74</f>
        <v>270.38475310300163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>
        <v>287.29542816364386</v>
      </c>
      <c r="K76" s="1222">
        <v>324.55639344197164</v>
      </c>
      <c r="L76" s="1222"/>
      <c r="M76" s="1222"/>
      <c r="N76" s="1222"/>
      <c r="O76" s="1222"/>
      <c r="P76" s="1224"/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SUM(E77:P77)</f>
        <v>42536.12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>
        <v>7205.7350000000006</v>
      </c>
      <c r="K77" s="1216">
        <v>3955.127</v>
      </c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SUM(E78:P78)</f>
        <v>9531549.2170000002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>
        <v>1187389.5759999999</v>
      </c>
      <c r="K78" s="1216">
        <v>471172.39799999999</v>
      </c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D78/D77</f>
        <v>224.08130353685291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>
        <v>164.78396388432267</v>
      </c>
      <c r="K79" s="1222">
        <v>119.12952428581939</v>
      </c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SUM(E80:P80)</f>
        <v>15039.258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>
        <v>1335.3440000000001</v>
      </c>
      <c r="K80" s="1216">
        <v>1519.9</v>
      </c>
      <c r="L80" s="1214"/>
      <c r="M80" s="1214"/>
      <c r="N80" s="1214"/>
      <c r="O80" s="1214"/>
      <c r="P80" s="1217"/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SUM(E81:P81)</f>
        <v>4343739.1689999998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>
        <v>473560.29200000002</v>
      </c>
      <c r="K81" s="1216">
        <v>487954.91600000003</v>
      </c>
      <c r="L81" s="1214"/>
      <c r="M81" s="1214"/>
      <c r="N81" s="1214"/>
      <c r="O81" s="1214"/>
      <c r="P81" s="1217"/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D81/D80</f>
        <v>288.82669404301726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>
        <v>354.63542877340967</v>
      </c>
      <c r="K82" s="1222">
        <v>321.04409237449835</v>
      </c>
      <c r="L82" s="1222"/>
      <c r="M82" s="1222"/>
      <c r="N82" s="1222"/>
      <c r="O82" s="1222"/>
      <c r="P82" s="1224"/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SUM(E83:P83)</f>
        <v>60221.023999999998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>
        <v>8180.02</v>
      </c>
      <c r="K83" s="1216">
        <v>8859.6350000000002</v>
      </c>
      <c r="L83" s="1214"/>
      <c r="M83" s="1214"/>
      <c r="N83" s="1214"/>
      <c r="O83" s="1214"/>
      <c r="P83" s="1217"/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SUM(E84:P84)</f>
        <v>9222932.6900000013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>
        <v>1154667.4140000001</v>
      </c>
      <c r="K84" s="1216">
        <v>1121154.909</v>
      </c>
      <c r="L84" s="1214"/>
      <c r="M84" s="1214"/>
      <c r="N84" s="1214"/>
      <c r="O84" s="1214"/>
      <c r="P84" s="1217"/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D84/D83</f>
        <v>153.15137600449972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>
        <v>141.15704044733388</v>
      </c>
      <c r="K85" s="1222">
        <v>126.54639937198316</v>
      </c>
      <c r="L85" s="1222"/>
      <c r="M85" s="1222"/>
      <c r="N85" s="1222"/>
      <c r="O85" s="1222"/>
      <c r="P85" s="1224"/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SUM(E86:P86)</f>
        <v>3444.3409999999999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>
        <v>118.629</v>
      </c>
      <c r="K86" s="1216">
        <v>356.64699999999999</v>
      </c>
      <c r="L86" s="1214"/>
      <c r="M86" s="1214"/>
      <c r="N86" s="1214"/>
      <c r="O86" s="1214"/>
      <c r="P86" s="1217"/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SUM(E87:P87)</f>
        <v>1892401.3210000002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>
        <v>176893.77900000001</v>
      </c>
      <c r="K87" s="1216">
        <v>223336.18799999999</v>
      </c>
      <c r="L87" s="1214"/>
      <c r="M87" s="1214"/>
      <c r="N87" s="1214"/>
      <c r="O87" s="1214"/>
      <c r="P87" s="1217"/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D87/D86</f>
        <v>549.42333555243226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>
        <v>1491.1512277773563</v>
      </c>
      <c r="K88" s="1222">
        <v>626.21075741559582</v>
      </c>
      <c r="L88" s="1222"/>
      <c r="M88" s="1222"/>
      <c r="N88" s="1222"/>
      <c r="O88" s="1222"/>
      <c r="P88" s="1224"/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SUM(E89:P89)</f>
        <v>2552.6790000000001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>
        <v>299.83800000000002</v>
      </c>
      <c r="K89" s="1216">
        <v>289.072</v>
      </c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SUM(E90:P90)</f>
        <v>925285.35400000005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>
        <v>92433.919999999998</v>
      </c>
      <c r="K90" s="1216">
        <v>103574.315</v>
      </c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D90/D89</f>
        <v>362.47618834957314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>
        <v>308.27953761697978</v>
      </c>
      <c r="K91" s="1222">
        <v>358.29936832346266</v>
      </c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SUM(E92:P92)</f>
        <v>15.215999999999999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>
        <v>0.151</v>
      </c>
      <c r="K92" s="1254">
        <v>0.105</v>
      </c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SUM(E93:P93)</f>
        <v>13718.282999999999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>
        <v>196.66800000000001</v>
      </c>
      <c r="K93" s="1216">
        <v>154.97999999999999</v>
      </c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D93/D92</f>
        <v>901.56959779179806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>
        <v>1302.4370860927154</v>
      </c>
      <c r="K94" s="1222">
        <v>1476</v>
      </c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SUM(E95:P95)</f>
        <v>6.4249999999999998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>
        <v>0.54500000000000004</v>
      </c>
      <c r="K95" s="1216">
        <v>0.40799999999999997</v>
      </c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SUM(E96:P96)</f>
        <v>23221.653000000002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>
        <v>1997.8820000000001</v>
      </c>
      <c r="K96" s="1216">
        <v>1018.409</v>
      </c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D96/D95</f>
        <v>3614.2650583657592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>
        <v>3665.8385321100914</v>
      </c>
      <c r="K97" s="1222">
        <v>2496.1004901960787</v>
      </c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SUM(E98:P98)</f>
        <v>897.51400000000001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>
        <v>121.691</v>
      </c>
      <c r="K98" s="1216">
        <v>107.086</v>
      </c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SUM(E99:P99)</f>
        <v>457025.87199999997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>
        <v>49202.023999999998</v>
      </c>
      <c r="K99" s="1216">
        <v>58009.574999999997</v>
      </c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D99/D98</f>
        <v>509.21308414130584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>
        <v>404.31933339359523</v>
      </c>
      <c r="K100" s="1222">
        <v>541.71016752890193</v>
      </c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SUM(E101:P101)</f>
        <v>911.678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>
        <v>60.177</v>
      </c>
      <c r="K101" s="1216">
        <v>40.390999999999998</v>
      </c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SUM(E102:P102)</f>
        <v>757819.196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>
        <v>43869.978000000003</v>
      </c>
      <c r="K102" s="1216">
        <v>42936.993000000002</v>
      </c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D102/D101</f>
        <v>831.23558537115082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>
        <v>729.01570367416127</v>
      </c>
      <c r="K103" s="1222">
        <v>1063.0336708672726</v>
      </c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SUM(E104:P104)</f>
        <v>210.959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>
        <v>5.3090000000000002</v>
      </c>
      <c r="K104" s="1216">
        <v>4.0810000000000004</v>
      </c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SUM(E105:P105)</f>
        <v>339983.52800000005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>
        <v>8119.9440000000004</v>
      </c>
      <c r="K105" s="1216">
        <v>5436.0720000000001</v>
      </c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D105/D104</f>
        <v>1611.6094975800986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>
        <v>1529.4676963646639</v>
      </c>
      <c r="K106" s="1222">
        <v>1332.0441068365596</v>
      </c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SUM(E107:P107)</f>
        <v>1962.856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>
        <v>190.09</v>
      </c>
      <c r="K107" s="1216">
        <v>177.74</v>
      </c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SUM(E108:P108)</f>
        <v>531864.38100000005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>
        <v>55094.593000000001</v>
      </c>
      <c r="K108" s="1216">
        <v>50952.239000000001</v>
      </c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D108/D107</f>
        <v>270.96454401137936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>
        <v>289.83425219632807</v>
      </c>
      <c r="K109" s="1222">
        <v>286.66726116799822</v>
      </c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SUM(E110:P110)</f>
        <v>2343.9410000000003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>
        <v>321.07499999999999</v>
      </c>
      <c r="K110" s="1216">
        <v>269.541</v>
      </c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SUM(E111:P111)</f>
        <v>821206.72399999993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>
        <v>98328.396999999997</v>
      </c>
      <c r="K111" s="1216">
        <v>92154.782999999996</v>
      </c>
      <c r="L111" s="1214"/>
      <c r="M111" s="1214"/>
      <c r="N111" s="1214"/>
      <c r="O111" s="1214"/>
      <c r="P111" s="1217"/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D111/D110</f>
        <v>350.35298414081234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>
        <v>306.24744062913652</v>
      </c>
      <c r="K112" s="1222">
        <v>341.8952330072234</v>
      </c>
      <c r="L112" s="1222"/>
      <c r="M112" s="1222"/>
      <c r="N112" s="1222"/>
      <c r="O112" s="1222"/>
      <c r="P112" s="1224"/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SUM(E113:P113)</f>
        <v>983.31799999999987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>
        <v>228.96899999999999</v>
      </c>
      <c r="K113" s="1216">
        <v>154.84299999999999</v>
      </c>
      <c r="L113" s="1214"/>
      <c r="M113" s="1214"/>
      <c r="N113" s="1214"/>
      <c r="O113" s="1214"/>
      <c r="P113" s="1217"/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SUM(E114:P114)</f>
        <v>1101745.2640000002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>
        <v>188127.74600000001</v>
      </c>
      <c r="K114" s="1216">
        <v>165146.43100000001</v>
      </c>
      <c r="L114" s="1214"/>
      <c r="M114" s="1214"/>
      <c r="N114" s="1214"/>
      <c r="O114" s="1214"/>
      <c r="P114" s="1217"/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D114/D113</f>
        <v>1120.436383753781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>
        <v>821.6297664749377</v>
      </c>
      <c r="K115" s="1222">
        <v>1066.5411481306874</v>
      </c>
      <c r="L115" s="1222"/>
      <c r="M115" s="1222"/>
      <c r="N115" s="1222"/>
      <c r="O115" s="1222"/>
      <c r="P115" s="1224"/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SUM(E116:P116)</f>
        <v>1470.9079999999999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>
        <v>220.672</v>
      </c>
      <c r="K116" s="1216">
        <v>8.6379999999999999</v>
      </c>
      <c r="L116" s="1214"/>
      <c r="M116" s="1214"/>
      <c r="N116" s="1214"/>
      <c r="O116" s="1214"/>
      <c r="P116" s="1217"/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SUM(E117:P117)</f>
        <v>958776.39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>
        <v>136660.43900000001</v>
      </c>
      <c r="K117" s="1216">
        <v>4789.7669999999998</v>
      </c>
      <c r="L117" s="1214"/>
      <c r="M117" s="1214"/>
      <c r="N117" s="1214"/>
      <c r="O117" s="1214"/>
      <c r="P117" s="1217"/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D117/D116</f>
        <v>651.82621210843922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>
        <v>619.29215759135741</v>
      </c>
      <c r="K118" s="1222">
        <v>554.49953692984491</v>
      </c>
      <c r="L118" s="1222"/>
      <c r="M118" s="1222"/>
      <c r="N118" s="1222"/>
      <c r="O118" s="1222"/>
      <c r="P118" s="1224"/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SUM(E119:P119)</f>
        <v>4520.2569999999996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>
        <v>788.41700000000003</v>
      </c>
      <c r="K119" s="1216">
        <v>685.8</v>
      </c>
      <c r="L119" s="1214"/>
      <c r="M119" s="1214"/>
      <c r="N119" s="1214"/>
      <c r="O119" s="1214"/>
      <c r="P119" s="1217"/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SUM(E120:P120)</f>
        <v>1876281.6419999998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>
        <v>317078.18400000001</v>
      </c>
      <c r="K120" s="1216">
        <v>299336.234</v>
      </c>
      <c r="L120" s="1214"/>
      <c r="M120" s="1214"/>
      <c r="N120" s="1214"/>
      <c r="O120" s="1214"/>
      <c r="P120" s="1217"/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D120/D119</f>
        <v>415.08295700886032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>
        <v>402.17065842060737</v>
      </c>
      <c r="K121" s="1222">
        <v>436.47744823563721</v>
      </c>
      <c r="L121" s="1222"/>
      <c r="M121" s="1222"/>
      <c r="N121" s="1222"/>
      <c r="O121" s="1222"/>
      <c r="P121" s="1224"/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SUM(E122:P122)</f>
        <v>184.82999999999998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>
        <v>35.817999999999998</v>
      </c>
      <c r="K122" s="1216">
        <v>37.067999999999998</v>
      </c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SUM(E123:P123)</f>
        <v>209893.61599999998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>
        <v>37562.86</v>
      </c>
      <c r="K123" s="1216">
        <v>36881.891000000003</v>
      </c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D123/D122</f>
        <v>1135.603614131905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>
        <v>1048.7146127645319</v>
      </c>
      <c r="K124" s="1222">
        <v>994.97925434336912</v>
      </c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SUM(E125:P125)</f>
        <v>1772.87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>
        <v>442.18599999999998</v>
      </c>
      <c r="K125" s="1216">
        <v>430.28399999999999</v>
      </c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SUM(E126:P126)</f>
        <v>1556800.9690000003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>
        <v>363820.201</v>
      </c>
      <c r="K126" s="1216">
        <v>328000.55300000001</v>
      </c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D126/D125</f>
        <v>878.12471811243938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>
        <v>822.77639047821503</v>
      </c>
      <c r="K127" s="1222">
        <v>762.28851874575867</v>
      </c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SUM(E128:P128)</f>
        <v>806.76599999999996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>
        <v>125.29300000000001</v>
      </c>
      <c r="K128" s="1216">
        <v>133.285</v>
      </c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SUM(E129:P129)</f>
        <v>2203548.6170000001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>
        <v>326237.23800000001</v>
      </c>
      <c r="K129" s="1216">
        <v>505116.79</v>
      </c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D129/D128</f>
        <v>2731.3355012481939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>
        <v>2603.7946094354834</v>
      </c>
      <c r="K130" s="1222">
        <v>3789.7497092696103</v>
      </c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SUM(E131:P131)</f>
        <v>823.04799999999989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>
        <v>111.863</v>
      </c>
      <c r="K131" s="1216">
        <v>114.215</v>
      </c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SUM(E132:P132)</f>
        <v>775637.26199999999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>
        <v>97859.687999999995</v>
      </c>
      <c r="K132" s="1216">
        <v>95889.062000000005</v>
      </c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D132/D131</f>
        <v>942.39614457480013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>
        <v>874.81730330851121</v>
      </c>
      <c r="K133" s="1475">
        <v>839.54876329729018</v>
      </c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75" t="s">
        <v>447</v>
      </c>
      <c r="B134" s="1259" t="s">
        <v>65</v>
      </c>
      <c r="C134" s="1479" t="s">
        <v>243</v>
      </c>
      <c r="D134" s="1187">
        <f>SUM(E134:P134)</f>
        <v>154455.09399999998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>
        <v>18033.031000000003</v>
      </c>
      <c r="K134" s="1189">
        <v>26618.869999999995</v>
      </c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SUM(E135:P135)</f>
        <v>105020579.96799999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>
        <v>11029669.691000003</v>
      </c>
      <c r="K135" s="1195">
        <v>16746620.491999995</v>
      </c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D135/D134</f>
        <v>679.94248197472859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>
        <v>611.63703933077034</v>
      </c>
      <c r="K136" s="1264">
        <v>629.12589798139436</v>
      </c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275" t="s">
        <v>588</v>
      </c>
      <c r="B137" s="1478" t="s">
        <v>67</v>
      </c>
      <c r="C137" s="1266" t="s">
        <v>239</v>
      </c>
      <c r="D137" s="1233">
        <f>SUM(E137:P137)</f>
        <v>482.73200000000003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>
        <v>4.0380000000000003</v>
      </c>
      <c r="K137" s="1237">
        <v>450.69400000000002</v>
      </c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SUM(E138:P138)</f>
        <v>401188.71600000001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>
        <v>6022.1880000000001</v>
      </c>
      <c r="K138" s="1216">
        <v>383776.52799999999</v>
      </c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D138/D137</f>
        <v>831.07959696063233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>
        <v>1491.3789004457651</v>
      </c>
      <c r="K139" s="1222">
        <v>851.52349043918923</v>
      </c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SUM(E140:P140)</f>
        <v>449.709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4.0380000000000003</v>
      </c>
      <c r="K140" s="1216">
        <v>445.67099999999999</v>
      </c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SUM(E141:P141)</f>
        <v>386555.95800000004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6022.1880000000001</v>
      </c>
      <c r="K141" s="1216">
        <v>380533.77</v>
      </c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D141/D140</f>
        <v>859.56909468122728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1491.3789004457651</v>
      </c>
      <c r="K142" s="1222">
        <v>853.84458490680356</v>
      </c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/>
      <c r="M144" s="1214"/>
      <c r="N144" s="1214"/>
      <c r="O144" s="1214"/>
      <c r="P144" s="1217"/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/>
      <c r="M145" s="1222"/>
      <c r="N145" s="1222"/>
      <c r="O145" s="1222"/>
      <c r="P145" s="1224"/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/>
      <c r="M146" s="1214"/>
      <c r="N146" s="1214"/>
      <c r="O146" s="1214"/>
      <c r="P146" s="1217"/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/>
      <c r="M147" s="1214"/>
      <c r="N147" s="1214"/>
      <c r="O147" s="1214"/>
      <c r="P147" s="1217"/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/>
      <c r="M148" s="1222"/>
      <c r="N148" s="1222"/>
      <c r="O148" s="1222"/>
      <c r="P148" s="1224"/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SUM(E149:P149)</f>
        <v>447.233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>
        <v>0</v>
      </c>
      <c r="K149" s="1216">
        <v>3.2330000000000001</v>
      </c>
      <c r="L149" s="1214"/>
      <c r="M149" s="1214"/>
      <c r="N149" s="1214"/>
      <c r="O149" s="1214"/>
      <c r="P149" s="1217"/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SUM(E150:P150)</f>
        <v>250344.23300000001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>
        <v>0</v>
      </c>
      <c r="K150" s="1216">
        <v>3.2330000000000001</v>
      </c>
      <c r="L150" s="1214"/>
      <c r="M150" s="1214"/>
      <c r="N150" s="1214"/>
      <c r="O150" s="1214"/>
      <c r="P150" s="1217"/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D150/D149</f>
        <v>559.76243479349694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>
        <v>0</v>
      </c>
      <c r="K151" s="1222">
        <v>3.2330000000000001</v>
      </c>
      <c r="L151" s="1222"/>
      <c r="M151" s="1222"/>
      <c r="N151" s="1222"/>
      <c r="O151" s="1222"/>
      <c r="P151" s="1224"/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SUM(E152:P152)</f>
        <v>1662.2749999999999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>
        <v>342.9919999999999</v>
      </c>
      <c r="K152" s="1216">
        <v>1060.857</v>
      </c>
      <c r="L152" s="1214"/>
      <c r="M152" s="1214"/>
      <c r="N152" s="1214"/>
      <c r="O152" s="1214"/>
      <c r="P152" s="1217"/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SUM(E153:P153)</f>
        <v>4112677.83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>
        <v>922564.18099999998</v>
      </c>
      <c r="K153" s="1216">
        <v>2409435.0690000001</v>
      </c>
      <c r="L153" s="1214"/>
      <c r="M153" s="1214"/>
      <c r="N153" s="1214"/>
      <c r="O153" s="1214"/>
      <c r="P153" s="1217"/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D153/D152</f>
        <v>2474.1260200628658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>
        <v>2689.7542245883292</v>
      </c>
      <c r="K154" s="1222">
        <v>2271.2156954236057</v>
      </c>
      <c r="L154" s="1222"/>
      <c r="M154" s="1222"/>
      <c r="N154" s="1222"/>
      <c r="O154" s="1222"/>
      <c r="P154" s="1224"/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SUM(E155:P155)</f>
        <v>21520.196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>
        <v>211.46100000000004</v>
      </c>
      <c r="K155" s="1216">
        <v>30.036000000000001</v>
      </c>
      <c r="L155" s="1214"/>
      <c r="M155" s="1214"/>
      <c r="N155" s="1214"/>
      <c r="O155" s="1214"/>
      <c r="P155" s="1217"/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SUM(E156:P156)</f>
        <v>31749905.949000001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>
        <v>292768.01399999997</v>
      </c>
      <c r="K156" s="1216">
        <v>74892.879000000001</v>
      </c>
      <c r="L156" s="1214"/>
      <c r="M156" s="1214"/>
      <c r="N156" s="1214"/>
      <c r="O156" s="1214"/>
      <c r="P156" s="1217"/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D156/D155</f>
        <v>1475.3539395737846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>
        <v>1384.501227176642</v>
      </c>
      <c r="K157" s="1222">
        <v>2493.4371753895325</v>
      </c>
      <c r="L157" s="1222"/>
      <c r="M157" s="1222"/>
      <c r="N157" s="1222"/>
      <c r="O157" s="1222"/>
      <c r="P157" s="1224"/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SUM(E158:P158)</f>
        <v>3027.1289999999999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>
        <v>16.306000000000001</v>
      </c>
      <c r="K158" s="1216">
        <v>0</v>
      </c>
      <c r="L158" s="1214"/>
      <c r="M158" s="1214"/>
      <c r="N158" s="1214"/>
      <c r="O158" s="1214"/>
      <c r="P158" s="1217"/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SUM(E159:P159)</f>
        <v>3045396.5349999997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>
        <v>17417.116000000002</v>
      </c>
      <c r="K159" s="1216">
        <v>0</v>
      </c>
      <c r="L159" s="1214"/>
      <c r="M159" s="1214"/>
      <c r="N159" s="1214"/>
      <c r="O159" s="1214"/>
      <c r="P159" s="1217"/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D159/D158</f>
        <v>1006.0346073788068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>
        <v>1068.1415429903104</v>
      </c>
      <c r="K160" s="1222">
        <v>0</v>
      </c>
      <c r="L160" s="1222"/>
      <c r="M160" s="1222"/>
      <c r="N160" s="1222"/>
      <c r="O160" s="1222"/>
      <c r="P160" s="1224"/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SUM(E161:P161)</f>
        <v>10575.7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>
        <v>3584.6900000000005</v>
      </c>
      <c r="K161" s="1216">
        <v>2842.2609999999995</v>
      </c>
      <c r="L161" s="1214"/>
      <c r="M161" s="1214"/>
      <c r="N161" s="1214"/>
      <c r="O161" s="1214"/>
      <c r="P161" s="1217"/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SUM(E162:P162)</f>
        <v>7300196.1209999993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>
        <v>1959803.1469999996</v>
      </c>
      <c r="K162" s="1216">
        <v>1695880.59</v>
      </c>
      <c r="L162" s="1214"/>
      <c r="M162" s="1214"/>
      <c r="N162" s="1214"/>
      <c r="O162" s="1214"/>
      <c r="P162" s="1217"/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D162/D161</f>
        <v>690.28018202104818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>
        <v>546.71481969152126</v>
      </c>
      <c r="K163" s="1222">
        <v>596.66603102248541</v>
      </c>
      <c r="L163" s="1222"/>
      <c r="M163" s="1222"/>
      <c r="N163" s="1222"/>
      <c r="O163" s="1222"/>
      <c r="P163" s="1224"/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SUM(E164:P164)</f>
        <v>1690.3920000000001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>
        <v>301.71300000000002</v>
      </c>
      <c r="K164" s="1216">
        <v>409.43200000000002</v>
      </c>
      <c r="L164" s="1214"/>
      <c r="M164" s="1214"/>
      <c r="N164" s="1214"/>
      <c r="O164" s="1214"/>
      <c r="P164" s="1217"/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SUM(E165:P165)</f>
        <v>2129557.3059999999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>
        <v>285603.49699999997</v>
      </c>
      <c r="K165" s="1216">
        <v>395451.65299999999</v>
      </c>
      <c r="L165" s="1214"/>
      <c r="M165" s="1214"/>
      <c r="N165" s="1214"/>
      <c r="O165" s="1214"/>
      <c r="P165" s="1217"/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D165/D164</f>
        <v>1259.8008663079331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>
        <v>946.60653336117423</v>
      </c>
      <c r="K166" s="1222">
        <v>965.8542883799995</v>
      </c>
      <c r="L166" s="1222"/>
      <c r="M166" s="1222"/>
      <c r="N166" s="1222"/>
      <c r="O166" s="1222"/>
      <c r="P166" s="1224"/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SUM(E167:P167)</f>
        <v>1944.1150000000002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>
        <v>502.774</v>
      </c>
      <c r="K167" s="1216">
        <v>553.76599999999996</v>
      </c>
      <c r="L167" s="1214"/>
      <c r="M167" s="1214"/>
      <c r="N167" s="1214"/>
      <c r="O167" s="1214"/>
      <c r="P167" s="1217"/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SUM(E168:P168)</f>
        <v>1166888.8160000001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>
        <v>253794.80499999999</v>
      </c>
      <c r="K168" s="1216">
        <v>298200.576</v>
      </c>
      <c r="L168" s="1214"/>
      <c r="M168" s="1214"/>
      <c r="N168" s="1214"/>
      <c r="O168" s="1214"/>
      <c r="P168" s="1217"/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D168/D167</f>
        <v>600.21594195816601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>
        <v>504.78904040383946</v>
      </c>
      <c r="K169" s="1222">
        <v>538.49563895219285</v>
      </c>
      <c r="L169" s="1222"/>
      <c r="M169" s="1222"/>
      <c r="N169" s="1222"/>
      <c r="O169" s="1222"/>
      <c r="P169" s="1224"/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SUM(E170:P170)</f>
        <v>1510.6309999999999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>
        <v>597.36699999999996</v>
      </c>
      <c r="K170" s="1216">
        <v>175.31200000000001</v>
      </c>
      <c r="L170" s="1214"/>
      <c r="M170" s="1214"/>
      <c r="N170" s="1214"/>
      <c r="O170" s="1214"/>
      <c r="P170" s="1217"/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SUM(E171:P171)</f>
        <v>909737.63000000012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>
        <v>320204.52899999998</v>
      </c>
      <c r="K171" s="1216">
        <v>95305.82</v>
      </c>
      <c r="L171" s="1214"/>
      <c r="M171" s="1214"/>
      <c r="N171" s="1214"/>
      <c r="O171" s="1214"/>
      <c r="P171" s="1217"/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D171/D170</f>
        <v>602.22359398158801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>
        <v>536.02647786034379</v>
      </c>
      <c r="K172" s="1222">
        <v>543.63546134890942</v>
      </c>
      <c r="L172" s="1222"/>
      <c r="M172" s="1222"/>
      <c r="N172" s="1222"/>
      <c r="O172" s="1222"/>
      <c r="P172" s="1224"/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SUM(E173:P173)</f>
        <v>23957.485999999997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>
        <v>6913.933</v>
      </c>
      <c r="K173" s="1216">
        <v>11276.348</v>
      </c>
      <c r="L173" s="1214"/>
      <c r="M173" s="1214"/>
      <c r="N173" s="1214"/>
      <c r="O173" s="1214"/>
      <c r="P173" s="1217"/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SUM(E174:P174)</f>
        <v>7254064.6030000001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>
        <v>1752083.449</v>
      </c>
      <c r="K174" s="1216">
        <v>3274424.929</v>
      </c>
      <c r="L174" s="1214"/>
      <c r="M174" s="1214"/>
      <c r="N174" s="1214"/>
      <c r="O174" s="1214"/>
      <c r="P174" s="1217"/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D174/D173</f>
        <v>302.78905737438396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>
        <v>253.41342604853128</v>
      </c>
      <c r="K175" s="1222">
        <v>290.37991103147937</v>
      </c>
      <c r="L175" s="1222"/>
      <c r="M175" s="1222"/>
      <c r="N175" s="1222"/>
      <c r="O175" s="1222"/>
      <c r="P175" s="1224"/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SUM(E176:P176)</f>
        <v>6060.2690000000002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>
        <v>1928.6510000000001</v>
      </c>
      <c r="K176" s="1216">
        <v>2501.2939999999999</v>
      </c>
      <c r="L176" s="1214"/>
      <c r="M176" s="1214"/>
      <c r="N176" s="1214"/>
      <c r="O176" s="1214"/>
      <c r="P176" s="1217"/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SUM(E177:P177)</f>
        <v>2329235.4389999998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>
        <v>630173.32900000003</v>
      </c>
      <c r="K177" s="1269">
        <v>847305.98800000001</v>
      </c>
      <c r="L177" s="1214"/>
      <c r="M177" s="1214"/>
      <c r="N177" s="1214"/>
      <c r="O177" s="1214"/>
      <c r="P177" s="1217"/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D177/D176</f>
        <v>384.34522279456564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>
        <v>326.74305978634806</v>
      </c>
      <c r="K178" s="1270">
        <v>338.74705972188798</v>
      </c>
      <c r="L178" s="1222"/>
      <c r="M178" s="1222"/>
      <c r="N178" s="1222"/>
      <c r="O178" s="1222"/>
      <c r="P178" s="1224"/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SUM(E179:P179)</f>
        <v>1E-3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1E-3</v>
      </c>
      <c r="L179" s="1214"/>
      <c r="M179" s="1214"/>
      <c r="N179" s="1214"/>
      <c r="O179" s="1214"/>
      <c r="P179" s="1217"/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SUM(E180:P180)</f>
        <v>35.299999999999997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>
        <v>0</v>
      </c>
      <c r="K180" s="1277">
        <v>3.3</v>
      </c>
      <c r="L180" s="1275"/>
      <c r="M180" s="1275"/>
      <c r="N180" s="1275"/>
      <c r="O180" s="1275"/>
      <c r="P180" s="1278"/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D180/D179</f>
        <v>35300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>
        <v>0</v>
      </c>
      <c r="K181" s="1256">
        <v>3299.9999999999995</v>
      </c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SUM(E187:P187)</f>
        <v>113641.027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>
        <v>16841.618000000002</v>
      </c>
      <c r="K187" s="1189">
        <v>11963.005999999998</v>
      </c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SUM(E188:P188)</f>
        <v>32743412.513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>
        <v>4695927.5980000002</v>
      </c>
      <c r="K188" s="1195">
        <v>3930539.9939999986</v>
      </c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D188/D187</f>
        <v>288.1302059422606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>
        <v>278.82876799604406</v>
      </c>
      <c r="K189" s="1200">
        <v>328.55788871124861</v>
      </c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SUM(E190:P190)</f>
        <v>2121.0349999999999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>
        <v>207.80199999999999</v>
      </c>
      <c r="K190" s="1237">
        <v>6.6559999999999997</v>
      </c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SUM(E191:P191)</f>
        <v>224539.891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>
        <v>19978.264999999999</v>
      </c>
      <c r="K191" s="1216">
        <v>159.47300000000001</v>
      </c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D191/D190</f>
        <v>105.86335963338654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>
        <v>96</v>
      </c>
      <c r="K192" s="1222">
        <v>24</v>
      </c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SUM(E193:P193)</f>
        <v>1598.8889999999999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>
        <v>593.25699999999995</v>
      </c>
      <c r="K193" s="1216">
        <v>12.032</v>
      </c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SUM(E194:P194)</f>
        <v>298004.75599999999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>
        <v>105999.71</v>
      </c>
      <c r="K194" s="1216">
        <v>1851.3440000000001</v>
      </c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D194/D193</f>
        <v>186.38239177328759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>
        <v>179</v>
      </c>
      <c r="K195" s="1222">
        <v>154</v>
      </c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SUM(E196:P196)</f>
        <v>132.56599999999997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>
        <v>4.9429999999999996</v>
      </c>
      <c r="K196" s="1216">
        <v>6.67</v>
      </c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SUM(E197:P197)</f>
        <v>41312.025000000001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>
        <v>1587.0930000000001</v>
      </c>
      <c r="K197" s="1216">
        <v>1997.049</v>
      </c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D197/D196</f>
        <v>311.63363909298016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>
        <v>321</v>
      </c>
      <c r="K198" s="1222">
        <v>299</v>
      </c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SUM(E199:P199)</f>
        <v>6978.4710000000005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>
        <v>3755.3910000000001</v>
      </c>
      <c r="K199" s="1216">
        <v>474.01299999999998</v>
      </c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SUM(E200:P200)</f>
        <v>503551.56400000001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>
        <v>228619.73500000002</v>
      </c>
      <c r="K200" s="1216">
        <v>27480.756000000001</v>
      </c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D200/D199</f>
        <v>72.157864380320561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>
        <v>60.877744820712415</v>
      </c>
      <c r="K201" s="1222">
        <v>57.974688457911498</v>
      </c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SUM(E202:P202)</f>
        <v>11039.869999999999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>
        <v>87.069000000000003</v>
      </c>
      <c r="K202" s="1216">
        <v>100.711</v>
      </c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SUM(E203:P203)</f>
        <v>2432831.2740000002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>
        <v>27427.582999999999</v>
      </c>
      <c r="K203" s="1216">
        <v>29730.059000000001</v>
      </c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D203/D202</f>
        <v>220.36774654049373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>
        <v>315.00973940208337</v>
      </c>
      <c r="K204" s="1222">
        <v>295.2017058712554</v>
      </c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SUM(E205:P205)</f>
        <v>8793.0169999999998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>
        <v>76.418999999999997</v>
      </c>
      <c r="K205" s="1216">
        <v>97.369</v>
      </c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SUM(E206:P206)</f>
        <v>1712427.36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>
        <v>20392.713</v>
      </c>
      <c r="K206" s="1216">
        <v>23714.544000000002</v>
      </c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D206/D205</f>
        <v>194.74855558677984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>
        <v>267</v>
      </c>
      <c r="K207" s="1222">
        <v>244</v>
      </c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SUM(E208:P208)</f>
        <v>1321.56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>
        <v>2.0009999999999999</v>
      </c>
      <c r="K208" s="1216">
        <v>0.2</v>
      </c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SUM(E209:P209)</f>
        <v>400793.50300000003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>
        <v>243.54</v>
      </c>
      <c r="K209" s="1216">
        <v>50.76</v>
      </c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D209/D208</f>
        <v>303.27302808801721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>
        <v>122</v>
      </c>
      <c r="K210" s="1222">
        <v>254</v>
      </c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SUM(E211:P211)</f>
        <v>679.6350000000001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>
        <v>5.32</v>
      </c>
      <c r="K211" s="1216">
        <v>0</v>
      </c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SUM(E212:P212)</f>
        <v>217317.53300000002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>
        <v>867.99099999999999</v>
      </c>
      <c r="K212" s="1216">
        <v>0</v>
      </c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D212/D211</f>
        <v>319.75624121771244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>
        <v>163</v>
      </c>
      <c r="K213" s="1222">
        <v>0</v>
      </c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SUM(E214:P214)</f>
        <v>32624.28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>
        <v>1457.761</v>
      </c>
      <c r="K214" s="1216">
        <v>76.459000000000003</v>
      </c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SUM(E215:P215)</f>
        <v>3874727.3469999996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>
        <v>74375.331999999995</v>
      </c>
      <c r="K215" s="1216">
        <v>5841.7269999999999</v>
      </c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D215/D214</f>
        <v>118.76821027161365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>
        <v>51</v>
      </c>
      <c r="K216" s="1222">
        <v>76</v>
      </c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SUM(E217:P217)</f>
        <v>6323.4719999999998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>
        <v>884.00300000000004</v>
      </c>
      <c r="K217" s="1216">
        <v>958.97</v>
      </c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SUM(E218:P218)</f>
        <v>2088126.43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>
        <v>225796.01199999999</v>
      </c>
      <c r="K218" s="1216">
        <v>212276.462</v>
      </c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D218/D217</f>
        <v>330.21834049395648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>
        <v>255</v>
      </c>
      <c r="K219" s="1222">
        <v>221</v>
      </c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SUM(E220:P220)</f>
        <v>3361.8999999999996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>
        <v>267.72500000000002</v>
      </c>
      <c r="K220" s="1216">
        <v>76.207999999999998</v>
      </c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SUM(E221:P221)</f>
        <v>1759539.0979999998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>
        <v>129663.268</v>
      </c>
      <c r="K221" s="1216">
        <v>45675.841</v>
      </c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D221/D220</f>
        <v>523.37639370594013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>
        <v>484</v>
      </c>
      <c r="K222" s="1222">
        <v>599</v>
      </c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SUM(E223:P223)</f>
        <v>9533.777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>
        <v>2182.605</v>
      </c>
      <c r="K223" s="1216">
        <v>2029.93</v>
      </c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SUM(E224:P224)</f>
        <v>3969017.4419999998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>
        <v>891285.2</v>
      </c>
      <c r="K224" s="1216">
        <v>717817.48800000001</v>
      </c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D224/D223</f>
        <v>416.31112642974551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>
        <v>408</v>
      </c>
      <c r="K225" s="1222">
        <v>354</v>
      </c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SUM(E226:P226)</f>
        <v>1416.2719999999999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>
        <v>213.93799999999999</v>
      </c>
      <c r="K226" s="1216">
        <v>173.91300000000001</v>
      </c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SUM(E227:P227)</f>
        <v>953819.95400000003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>
        <v>90242.631999999998</v>
      </c>
      <c r="K227" s="1216">
        <v>122679.902</v>
      </c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D227/D226</f>
        <v>673.47229486991205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>
        <v>422</v>
      </c>
      <c r="K228" s="1222">
        <v>705</v>
      </c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SUM(E229:P229)</f>
        <v>384.61699999999996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>
        <v>1.98</v>
      </c>
      <c r="K229" s="1216">
        <v>0.159</v>
      </c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SUM(E230:P230)</f>
        <v>117447.575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>
        <v>646.05600000000004</v>
      </c>
      <c r="K230" s="1216">
        <v>134.02799999999999</v>
      </c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D230/D229</f>
        <v>305.36241247786762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>
        <v>326</v>
      </c>
      <c r="K231" s="1222">
        <v>843</v>
      </c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SUM(E232:P232)</f>
        <v>42.871999999999993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>
        <v>1.5069999999999999</v>
      </c>
      <c r="K232" s="1216">
        <v>0</v>
      </c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SUM(E233:P233)</f>
        <v>12578.353999999998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>
        <v>324.863</v>
      </c>
      <c r="K233" s="1216">
        <v>0</v>
      </c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D233/D232</f>
        <v>293.39321701810036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>
        <v>216</v>
      </c>
      <c r="K234" s="1222">
        <v>0</v>
      </c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SUM(E235:P235)</f>
        <v>2832.2060000000001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>
        <v>374.197</v>
      </c>
      <c r="K235" s="1216">
        <v>198.321</v>
      </c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SUM(E236:P236)</f>
        <v>932060.00400000019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>
        <v>106835.614</v>
      </c>
      <c r="K236" s="1216">
        <v>53876.853999999999</v>
      </c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D236/D235</f>
        <v>329.09329476740044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>
        <v>286</v>
      </c>
      <c r="K237" s="1222">
        <v>272</v>
      </c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SUM(E238:P238)</f>
        <v>603.43200000000002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>
        <v>125.773</v>
      </c>
      <c r="K238" s="1216">
        <v>414.517</v>
      </c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SUM(E239:P239)</f>
        <v>198514.33199999999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>
        <v>45704.495000000003</v>
      </c>
      <c r="K239" s="1216">
        <v>124780.03200000001</v>
      </c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D239/D238</f>
        <v>328.9754802529531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>
        <v>363</v>
      </c>
      <c r="K240" s="1222">
        <v>301</v>
      </c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SUM(E241:P241)</f>
        <v>807.06899999999996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>
        <v>181.459</v>
      </c>
      <c r="K241" s="1216">
        <v>594.42700000000002</v>
      </c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SUM(E242:P242)</f>
        <v>217565.72899999999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>
        <v>51358.341</v>
      </c>
      <c r="K242" s="1216">
        <v>157386.715</v>
      </c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D242/D241</f>
        <v>269.57512802498917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>
        <v>283</v>
      </c>
      <c r="K243" s="1222">
        <v>265</v>
      </c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SUM(E244:P244)</f>
        <v>2348.7799999999997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>
        <v>465.86200000000002</v>
      </c>
      <c r="K244" s="1216">
        <v>295.44600000000003</v>
      </c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SUM(E245:P245)</f>
        <v>991941.89400000009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>
        <v>165904.67300000001</v>
      </c>
      <c r="K245" s="1216">
        <v>97059.236000000004</v>
      </c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D245/D244</f>
        <v>422.32218172838674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>
        <v>356</v>
      </c>
      <c r="K246" s="1222">
        <v>329</v>
      </c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SUM(E247:P247)</f>
        <v>866.89499999999998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>
        <v>311.35899999999998</v>
      </c>
      <c r="K247" s="1216">
        <v>496.76799999999997</v>
      </c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SUM(E248:P248)</f>
        <v>486206.82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>
        <v>153450.739</v>
      </c>
      <c r="K248" s="1216">
        <v>286634.73499999999</v>
      </c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D248/D247</f>
        <v>560.86010416486431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>
        <v>493</v>
      </c>
      <c r="K249" s="1222">
        <v>577</v>
      </c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SUM(E250:P250)</f>
        <v>6756.2029999999995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>
        <v>1633.5909999999999</v>
      </c>
      <c r="K250" s="1216">
        <v>837.36400000000003</v>
      </c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SUM(E251:P251)</f>
        <v>4061399.8759999997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>
        <v>925169.74899999995</v>
      </c>
      <c r="K251" s="1216">
        <v>437371.22399999999</v>
      </c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D251/D250</f>
        <v>601.13644838676396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>
        <v>566</v>
      </c>
      <c r="K252" s="1222">
        <v>522</v>
      </c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SUM(E253:P253)</f>
        <v>2747.866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>
        <v>1179.5429999999999</v>
      </c>
      <c r="K253" s="1216">
        <v>1558.8109999999999</v>
      </c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SUM(E254:P254)</f>
        <v>628678.27500000002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>
        <v>302394.31800000003</v>
      </c>
      <c r="K254" s="1216">
        <v>321200.28999999998</v>
      </c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D254/D253</f>
        <v>228.78782116740774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>
        <v>256</v>
      </c>
      <c r="K255" s="1222">
        <v>206</v>
      </c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SUM(E256:P256)</f>
        <v>456.666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>
        <v>82.102999999999994</v>
      </c>
      <c r="K256" s="1216">
        <v>353.63900000000001</v>
      </c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SUM(E257:P257)</f>
        <v>164721.89199999999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>
        <v>41587.500999999997</v>
      </c>
      <c r="K257" s="1216">
        <v>116138.065</v>
      </c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D257/D256</f>
        <v>360.70539956992639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>
        <v>507</v>
      </c>
      <c r="K258" s="1222">
        <v>328</v>
      </c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SUM(E259:P259)</f>
        <v>1360.8510000000001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>
        <v>395.59000000000003</v>
      </c>
      <c r="K259" s="1216">
        <v>925.05400000000009</v>
      </c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SUM(E260:P260)</f>
        <v>165094.014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>
        <v>53546.692999999999</v>
      </c>
      <c r="K260" s="1216">
        <v>104338.963</v>
      </c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D260/D259</f>
        <v>121.31674518371224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>
        <v>135.35906620490911</v>
      </c>
      <c r="K261" s="1222">
        <v>112.79229428768483</v>
      </c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SUM(E262:P262)</f>
        <v>6109.9380000000001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>
        <v>502.32900000000001</v>
      </c>
      <c r="K262" s="1216">
        <v>597.12300000000005</v>
      </c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SUM(E263:P263)</f>
        <v>1687955.7630000003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>
        <v>166659.34700000001</v>
      </c>
      <c r="K263" s="1216">
        <v>182304.951</v>
      </c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D263/D262</f>
        <v>276.26397567373027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>
        <v>332</v>
      </c>
      <c r="K264" s="1222">
        <v>305</v>
      </c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SUM(E265:P265)</f>
        <v>439.23299999999995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>
        <v>149.13399999999999</v>
      </c>
      <c r="K265" s="1216">
        <v>214.30099999999999</v>
      </c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SUM(E266:P266)</f>
        <v>49599.114000000001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>
        <v>17567.675999999999</v>
      </c>
      <c r="K266" s="1216">
        <v>19015.673999999999</v>
      </c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D266/D265</f>
        <v>112.92210284746366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>
        <v>118</v>
      </c>
      <c r="K267" s="1222">
        <v>89</v>
      </c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SUM(E268:P268)</f>
        <v>3164.3240000000001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>
        <v>83.116</v>
      </c>
      <c r="K268" s="1216">
        <v>318.91699999999997</v>
      </c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SUM(E269:P269)</f>
        <v>1701839.179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>
        <v>133890.405</v>
      </c>
      <c r="K269" s="1216">
        <v>198169.70300000001</v>
      </c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D269/D268</f>
        <v>537.82077277800886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>
        <v>1611</v>
      </c>
      <c r="K270" s="1222">
        <v>621</v>
      </c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SUM(E271:P271)</f>
        <v>2470.6610000000001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>
        <v>291.82100000000003</v>
      </c>
      <c r="K271" s="1216">
        <v>283.048</v>
      </c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SUM(E272:P272)</f>
        <v>879489.45699999994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>
        <v>88065.38</v>
      </c>
      <c r="K272" s="1216">
        <v>99635.331000000006</v>
      </c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D272/D271</f>
        <v>355.97334357080956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>
        <v>302</v>
      </c>
      <c r="K273" s="1222">
        <v>352</v>
      </c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>
        <v>0</v>
      </c>
      <c r="K274" s="1216">
        <v>0</v>
      </c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>
        <v>0</v>
      </c>
      <c r="K275" s="1216">
        <v>0</v>
      </c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>
        <v>0</v>
      </c>
      <c r="K276" s="1222">
        <v>0</v>
      </c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SUM(E277:P277)</f>
        <v>2.7110000000000003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>
        <v>8.9999999999999993E-3</v>
      </c>
      <c r="K277" s="1216">
        <v>1.2E-2</v>
      </c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SUM(E278:P278)</f>
        <v>10917.912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>
        <v>65.88</v>
      </c>
      <c r="K278" s="1216">
        <v>54.54</v>
      </c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D278/D277</f>
        <v>4027.2637403172257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>
        <v>7320</v>
      </c>
      <c r="K279" s="1222">
        <v>4545</v>
      </c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SUM(E280:P280)</f>
        <v>131.65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>
        <v>20.366</v>
      </c>
      <c r="K280" s="1216">
        <v>15.903</v>
      </c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SUM(E281:P281)</f>
        <v>62044.270999999993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>
        <v>6596.8289999999997</v>
      </c>
      <c r="K281" s="1216">
        <v>7178.49</v>
      </c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D281/D280</f>
        <v>471.28196733763758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>
        <v>324</v>
      </c>
      <c r="K282" s="1222">
        <v>451</v>
      </c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SUM(E283:P283)</f>
        <v>240.75299999999999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>
        <v>25.306999999999999</v>
      </c>
      <c r="K283" s="1216">
        <v>10.641</v>
      </c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SUM(E284:P284)</f>
        <v>165881.16799999998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>
        <v>12434.367</v>
      </c>
      <c r="K284" s="1216">
        <v>7629.933</v>
      </c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D284/D283</f>
        <v>689.00976519503388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>
        <v>491</v>
      </c>
      <c r="K285" s="1222">
        <v>717</v>
      </c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SUM(E286:P286)</f>
        <v>123.22200000000001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>
        <v>0.02</v>
      </c>
      <c r="K286" s="1216">
        <v>1.7999999999999999E-2</v>
      </c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SUM(E287:P287)</f>
        <v>164378.609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>
        <v>2.8149999999999999</v>
      </c>
      <c r="K287" s="1216">
        <v>1.62</v>
      </c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D287/D286</f>
        <v>1334.0037412150427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>
        <v>141</v>
      </c>
      <c r="K288" s="1222">
        <v>90</v>
      </c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SUM(E289:P289)</f>
        <v>403.87299999999999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>
        <v>78.503</v>
      </c>
      <c r="K289" s="1216">
        <v>1.47</v>
      </c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SUM(E290:P290)</f>
        <v>107976.894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>
        <v>21940.823</v>
      </c>
      <c r="K290" s="1216">
        <v>215.244</v>
      </c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D290/D289</f>
        <v>267.35358392365919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>
        <v>279</v>
      </c>
      <c r="K291" s="1222">
        <v>146</v>
      </c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SUM(E292:P292)</f>
        <v>1799.8720000000001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>
        <v>235.857</v>
      </c>
      <c r="K292" s="1216">
        <v>189.27</v>
      </c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SUM(E293:P293)</f>
        <v>604029.47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>
        <v>67718.474000000002</v>
      </c>
      <c r="K293" s="1216">
        <v>61733.275000000001</v>
      </c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D293/D292</f>
        <v>335.59579236745719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>
        <v>287</v>
      </c>
      <c r="K294" s="1222">
        <v>326</v>
      </c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SUM(E295:P295)</f>
        <v>90.972999999999999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>
        <v>56.673999999999999</v>
      </c>
      <c r="K295" s="1216">
        <v>21.504999999999999</v>
      </c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SUM(E296:P296)</f>
        <v>66637.854999999996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>
        <v>40891.343000000001</v>
      </c>
      <c r="K296" s="1216">
        <v>13314.722</v>
      </c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D296/D295</f>
        <v>732.50145647609725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>
        <v>722</v>
      </c>
      <c r="K297" s="1222">
        <v>619</v>
      </c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SUM(E298:P298)</f>
        <v>152.328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>
        <v>26.637</v>
      </c>
      <c r="K298" s="1216">
        <v>0</v>
      </c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SUM(E299:P299)</f>
        <v>78384.45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>
        <v>11150.136</v>
      </c>
      <c r="K299" s="1216">
        <v>0</v>
      </c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D299/D298</f>
        <v>514.57676855207183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>
        <v>419</v>
      </c>
      <c r="K300" s="1222">
        <v>0</v>
      </c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SUM(E301:P301)</f>
        <v>210.37400000000002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>
        <v>18.044</v>
      </c>
      <c r="K301" s="1216">
        <v>17.573</v>
      </c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SUM(E302:P302)</f>
        <v>64503.196000000004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>
        <v>5524.9660000000003</v>
      </c>
      <c r="K302" s="1216">
        <v>5529.2709999999997</v>
      </c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D302/D301</f>
        <v>306.6120147927025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>
        <v>306</v>
      </c>
      <c r="K303" s="1222">
        <v>315</v>
      </c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SUM(E304:P304)</f>
        <v>103.533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>
        <v>25.045999999999999</v>
      </c>
      <c r="K304" s="1216">
        <v>27.352</v>
      </c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SUM(E305:P305)</f>
        <v>121390.071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>
        <v>26593.530999999999</v>
      </c>
      <c r="K305" s="1216">
        <v>27322.921999999999</v>
      </c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D305/D304</f>
        <v>1172.4770942598011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>
        <v>1062</v>
      </c>
      <c r="K306" s="1222">
        <v>999</v>
      </c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SUM(E307:P307)</f>
        <v>12.397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>
        <v>3.0430000000000001</v>
      </c>
      <c r="K307" s="1216">
        <v>1.8839999999999999</v>
      </c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SUM(E308:P308)</f>
        <v>9879.2529999999988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>
        <v>1989.335</v>
      </c>
      <c r="K308" s="1216">
        <v>1475.56</v>
      </c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D308/D307</f>
        <v>796.90675163345963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>
        <v>654</v>
      </c>
      <c r="K309" s="1222">
        <v>783</v>
      </c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SUM(E310:P310)</f>
        <v>108.035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>
        <v>16.245999999999999</v>
      </c>
      <c r="K310" s="1216">
        <v>21.257999999999999</v>
      </c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SUM(E311:P311)</f>
        <v>281739.15500000003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>
        <v>41694.536999999997</v>
      </c>
      <c r="K311" s="1216">
        <v>71093.543000000005</v>
      </c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D311/D310</f>
        <v>2607.8507428148287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>
        <v>2566</v>
      </c>
      <c r="K312" s="1222">
        <v>3344</v>
      </c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SUM(E313:P313)</f>
        <v>339.72199999999998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>
        <v>48.664000000000001</v>
      </c>
      <c r="K313" s="1216">
        <v>44.320999999999998</v>
      </c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SUM(E314:P314)</f>
        <v>324694.23300000001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>
        <v>44603.233999999997</v>
      </c>
      <c r="K314" s="1277">
        <v>39740.531999999999</v>
      </c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D314/D313</f>
        <v>955.76451628095924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>
        <v>917</v>
      </c>
      <c r="K315" s="1222">
        <v>897</v>
      </c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447</v>
      </c>
      <c r="B316" s="1259" t="s">
        <v>65</v>
      </c>
      <c r="C316" s="1482" t="s">
        <v>281</v>
      </c>
      <c r="D316" s="1187">
        <f>SUM(E316:P316)</f>
        <v>11093.903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>
        <v>4162.2800000000016</v>
      </c>
      <c r="K316" s="1189">
        <v>1569.6469999999997</v>
      </c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SUM(E317:P317)</f>
        <v>7258465.2560000001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>
        <v>1763841.308</v>
      </c>
      <c r="K317" s="1195">
        <v>532353.04399999999</v>
      </c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D317/D316</f>
        <v>654.27516862189975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>
        <v>423.76805693033612</v>
      </c>
      <c r="K318" s="1264">
        <v>339.15462776025441</v>
      </c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588</v>
      </c>
      <c r="B319" s="1317" t="s">
        <v>67</v>
      </c>
      <c r="C319" s="1266" t="s">
        <v>239</v>
      </c>
      <c r="D319" s="1233">
        <f>SUM(E319:P319)</f>
        <v>46.897999999999996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46.897999999999996</v>
      </c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SUM(E320:P320)</f>
        <v>40919.093999999997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40919.093999999997</v>
      </c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D320/D319</f>
        <v>872.51255917096682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872.51255917096682</v>
      </c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SUM(E322:P322)</f>
        <v>46.107999999999997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46.107999999999997</v>
      </c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SUM(E323:P323)</f>
        <v>40453.883999999998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40453.883999999998</v>
      </c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D323/D322</f>
        <v>877.37234319423965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877</v>
      </c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SUM(E334:P334)</f>
        <v>2.4359999999999999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2.4359999999999999</v>
      </c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SUM(E335:P335)</f>
        <v>4529.5290000000005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4529.5290000000005</v>
      </c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D335/D334</f>
        <v>1859.4125615763548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1859.4125615763548</v>
      </c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SUM(E337:P337)</f>
        <v>2354.0139999999997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>
        <v>14.584000000000001</v>
      </c>
      <c r="K337" s="1216">
        <v>0</v>
      </c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SUM(E338:P338)</f>
        <v>3179645.7249999996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>
        <v>13173.916999999999</v>
      </c>
      <c r="K338" s="1216">
        <v>0</v>
      </c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D338/D337</f>
        <v>1350.7335661555114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>
        <v>903.313014262205</v>
      </c>
      <c r="K339" s="1222">
        <v>0</v>
      </c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SUM(E340:P340)</f>
        <v>1400.8319999999999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>
        <v>3.2389999999999999</v>
      </c>
      <c r="K340" s="1216">
        <v>0</v>
      </c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SUM(E341:P341)</f>
        <v>1897884.0409999997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>
        <v>2830.703</v>
      </c>
      <c r="K341" s="1216">
        <v>0</v>
      </c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D341/D340</f>
        <v>1354.826303939373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>
        <v>874</v>
      </c>
      <c r="K342" s="1222">
        <v>0</v>
      </c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SUM(E343:P343)</f>
        <v>4846.8820000000005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>
        <v>2568.6940000000004</v>
      </c>
      <c r="K343" s="1251">
        <v>314.29699999999997</v>
      </c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SUM(E344:P344)</f>
        <v>2705391.358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>
        <v>1269965.344</v>
      </c>
      <c r="K344" s="1251">
        <v>133772.05100000001</v>
      </c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D344/D343</f>
        <v>558.17149210564639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>
        <v>494.4011797434805</v>
      </c>
      <c r="K345" s="1222">
        <v>425.62306035374189</v>
      </c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SUM(E346:P346)</f>
        <v>74.717999999999989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>
        <v>8.5489999999999995</v>
      </c>
      <c r="K346" s="1172">
        <v>65.477999999999994</v>
      </c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SUM(E347:P347)</f>
        <v>43318.635000000002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>
        <v>4073.652</v>
      </c>
      <c r="K347" s="1216">
        <v>38766.451000000001</v>
      </c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D347/D346</f>
        <v>579.76170400706667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>
        <v>477</v>
      </c>
      <c r="K348" s="1222">
        <v>592</v>
      </c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SUM(E349:P349)</f>
        <v>1102.0570000000002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>
        <v>458.51900000000001</v>
      </c>
      <c r="K349" s="1216">
        <v>42.478000000000002</v>
      </c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SUM(E350:P350)</f>
        <v>631200.19499999995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>
        <v>228065.81</v>
      </c>
      <c r="K350" s="1216">
        <v>15057.164000000001</v>
      </c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D350/D349</f>
        <v>572.74732159951782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>
        <v>497</v>
      </c>
      <c r="K351" s="1222">
        <v>354</v>
      </c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SUM(E352:P352)</f>
        <v>916.04599999999982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>
        <v>524.63599999999997</v>
      </c>
      <c r="K352" s="1216">
        <v>24.762</v>
      </c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SUM(E353:P353)</f>
        <v>533087.05499999993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>
        <v>282097.52799999999</v>
      </c>
      <c r="K353" s="1216">
        <v>11877.031000000001</v>
      </c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D353/D352</f>
        <v>581.94354322817856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>
        <v>538</v>
      </c>
      <c r="K354" s="1222">
        <v>480</v>
      </c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SUM(E355:P355)</f>
        <v>1117.231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>
        <v>471.38799999999998</v>
      </c>
      <c r="K355" s="1216">
        <v>507.31700000000001</v>
      </c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>
        <v>101880.189</v>
      </c>
      <c r="K356" s="1216">
        <v>133092.402</v>
      </c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>
        <v>216</v>
      </c>
      <c r="K357" s="1222">
        <v>262</v>
      </c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>
        <v>1094.498</v>
      </c>
      <c r="K358" s="1216">
        <v>690.78599999999994</v>
      </c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>
        <v>342599.75599999999</v>
      </c>
      <c r="K359" s="1216">
        <v>204090.663</v>
      </c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>
        <v>313</v>
      </c>
      <c r="K360" s="1222">
        <v>295</v>
      </c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>
        <v>0</v>
      </c>
      <c r="K361" s="1216">
        <v>0</v>
      </c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>
        <v>0</v>
      </c>
      <c r="K362" s="1277">
        <v>0</v>
      </c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>
        <v>0</v>
      </c>
      <c r="K363" s="1256">
        <v>0</v>
      </c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719132.03099999996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105929.64099999996</v>
      </c>
      <c r="K370" s="1498">
        <f t="shared" si="0"/>
        <v>104817.09900000002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224883156.19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30681487.58200001</v>
      </c>
      <c r="K371" s="1335">
        <f t="shared" si="1"/>
        <v>30538850.421999995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312.71469840842065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289.64024887047452</v>
      </c>
      <c r="K372" s="1504">
        <f t="shared" si="2"/>
        <v>291.35370768084306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154455.09399999998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18033.031000000003</v>
      </c>
      <c r="K373" s="1498">
        <f t="shared" si="3"/>
        <v>26618.869999999995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105020579.96799999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11029669.691000003</v>
      </c>
      <c r="K374" s="1335">
        <f t="shared" si="4"/>
        <v>16746620.491999995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679.94248197472859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611.63703933077034</v>
      </c>
      <c r="K375" s="1516">
        <f t="shared" si="5"/>
        <v>629.12589798139436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873587.125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123962.67199999996</v>
      </c>
      <c r="K376" s="1509">
        <f t="shared" si="6"/>
        <v>131435.96900000001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329903736.15799999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41711157.273000017</v>
      </c>
      <c r="K377" s="1337">
        <f t="shared" si="6"/>
        <v>47285470.91399999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377.64262626695648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>
        <f t="shared" si="8"/>
        <v>336.48159240226789</v>
      </c>
      <c r="K378" s="1545">
        <f t="shared" si="8"/>
        <v>359.76050752134665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113641.027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16841.618000000002</v>
      </c>
      <c r="K380" s="1498">
        <f t="shared" si="10"/>
        <v>11963.005999999998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32743412.513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4695927.5980000002</v>
      </c>
      <c r="K381" s="1335">
        <f t="shared" si="11"/>
        <v>3930539.9939999986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288.1302059422606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278.82876799604406</v>
      </c>
      <c r="K382" s="1504">
        <f t="shared" si="12"/>
        <v>328.55788871124861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11093.903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4162.2800000000016</v>
      </c>
      <c r="K383" s="1498">
        <f t="shared" si="13"/>
        <v>1569.6469999999997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7258465.2560000001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1763841.308</v>
      </c>
      <c r="K384" s="1335">
        <f t="shared" si="13"/>
        <v>532353.04399999999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654.27516862189975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423.76805693033612</v>
      </c>
      <c r="K385" s="1516">
        <f t="shared" si="13"/>
        <v>339.15462776025441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124734.93000000001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21003.898000000005</v>
      </c>
      <c r="K386" s="1509">
        <f t="shared" si="14"/>
        <v>13532.652999999997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40001877.769000001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6459768.9060000004</v>
      </c>
      <c r="K387" s="1337">
        <f t="shared" si="14"/>
        <v>4462893.0379999988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320.69507530088003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>
        <f t="shared" si="16"/>
        <v>307.55095582734208</v>
      </c>
      <c r="K388" s="1545">
        <f t="shared" si="16"/>
        <v>329.78700022826268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0.15802526114985416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>
        <f>J380/J370</f>
        <v>0.15898871969178116</v>
      </c>
      <c r="K390" s="1524">
        <f>K380/K370</f>
        <v>0.11413219898406075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0.14560188974462651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>
        <f t="shared" si="18"/>
        <v>0.15305410421999788</v>
      </c>
      <c r="K391" s="92">
        <f t="shared" si="18"/>
        <v>0.12870621977206001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0.92138363629441078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>
        <f t="shared" si="18"/>
        <v>0.96267272619536626</v>
      </c>
      <c r="K392" s="1529">
        <f t="shared" si="18"/>
        <v>1.1276942082753931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7.1826073926703912E-2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>
        <f t="shared" si="18"/>
        <v>0.23081422085948841</v>
      </c>
      <c r="K393" s="1524">
        <f t="shared" si="18"/>
        <v>5.8967454290884624E-2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6.9114694074358288E-2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>
        <f t="shared" si="18"/>
        <v>0.15991787219514472</v>
      </c>
      <c r="K394" s="92">
        <f t="shared" si="18"/>
        <v>3.1788685021811397E-2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0.96225075791957526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>
        <f t="shared" si="18"/>
        <v>0.69284237166867257</v>
      </c>
      <c r="K395" s="1534">
        <f t="shared" si="18"/>
        <v>0.53908864481411711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0.14278476230976964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>
        <f t="shared" si="18"/>
        <v>0.16943728028063165</v>
      </c>
      <c r="K396" s="1524">
        <f t="shared" si="18"/>
        <v>0.10296004284793606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0.12125318201865407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>
        <f t="shared" si="18"/>
        <v>0.15486908847243763</v>
      </c>
      <c r="K397" s="92">
        <f t="shared" si="18"/>
        <v>9.438190953235602E-2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0.84920253434044257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>
        <f t="shared" si="18"/>
        <v>0.91402015079523613</v>
      </c>
      <c r="K398" s="98">
        <f t="shared" si="18"/>
        <v>0.91668483152974911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719132.03099999996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105929.64099999996</v>
      </c>
      <c r="K430" s="1675">
        <f t="shared" si="20"/>
        <v>104817.09900000002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224883156.19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30681487.58200001</v>
      </c>
      <c r="K431" s="1680">
        <f t="shared" si="21"/>
        <v>30538850.421999995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312.71469840842065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289.64024887047452</v>
      </c>
      <c r="K432" s="1685">
        <f t="shared" si="22"/>
        <v>291.35370768084306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113641.027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16841.618000000002</v>
      </c>
      <c r="K433" s="1407">
        <f t="shared" si="23"/>
        <v>11963.005999999998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32743412.513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4695927.5980000002</v>
      </c>
      <c r="K434" s="1357">
        <f t="shared" si="24"/>
        <v>3930539.9939999986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288.1302059422606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278.82876799604406</v>
      </c>
      <c r="K435" s="1369">
        <f t="shared" si="25"/>
        <v>328.55788871124861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154455.09399999998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18033.031000000003</v>
      </c>
      <c r="K438" s="1383">
        <f t="shared" si="26"/>
        <v>26618.869999999995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105020579.96799999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11029669.691000003</v>
      </c>
      <c r="K439" s="1352">
        <f t="shared" si="27"/>
        <v>16746620.491999995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679.94248197472859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611.63703933077034</v>
      </c>
      <c r="K440" s="1381">
        <f t="shared" si="28"/>
        <v>629.12589798139436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11093.903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4162.2800000000016</v>
      </c>
      <c r="K441" s="1378">
        <f t="shared" si="29"/>
        <v>1569.6469999999997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7258465.2560000001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1763841.308</v>
      </c>
      <c r="K442" s="1357">
        <f t="shared" si="30"/>
        <v>532353.04399999999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654.27516862189975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423.76805693033612</v>
      </c>
      <c r="K443" s="1369">
        <f t="shared" si="30"/>
        <v>339.15462776025441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3444.3409999999999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118.629</v>
      </c>
      <c r="K447" s="1414">
        <f t="shared" si="31"/>
        <v>356.64699999999999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1892401.3210000002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176893.77900000001</v>
      </c>
      <c r="K448" s="1359">
        <f t="shared" si="32"/>
        <v>223336.18799999999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549.42333555243226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1491.1512277773563</v>
      </c>
      <c r="K449" s="661">
        <f t="shared" si="33"/>
        <v>626.21075741559582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3164.3240000000001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83.116</v>
      </c>
      <c r="K450" s="640">
        <f t="shared" ref="K450:P450" si="35">K268</f>
        <v>318.91699999999997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1701839.179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133890.405</v>
      </c>
      <c r="K451" s="646">
        <f t="shared" si="34"/>
        <v>198169.70300000001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537.82077277800886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1611</v>
      </c>
      <c r="K452" s="1430">
        <f t="shared" si="34"/>
        <v>621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48868.201000000001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8047.3669999999993</v>
      </c>
      <c r="K455" s="1414">
        <f t="shared" si="36"/>
        <v>9502.7790000000005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9662473.8530000001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1061186.632</v>
      </c>
      <c r="K456" s="1359">
        <f t="shared" si="37"/>
        <v>1284931.2549999999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197.72518028646073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131.86755767445428</v>
      </c>
      <c r="K457" s="661">
        <f t="shared" si="38"/>
        <v>135.21636723320617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11039.869999999999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87.069000000000003</v>
      </c>
      <c r="K458" s="640">
        <f t="shared" ref="K458:P458" si="40">K202</f>
        <v>100.711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2432831.2740000002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27427.582999999999</v>
      </c>
      <c r="K459" s="646">
        <f t="shared" si="39"/>
        <v>29730.059000000001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220.36774654049373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315.00973940208337</v>
      </c>
      <c r="K460" s="1430">
        <f t="shared" si="39"/>
        <v>295.2017058712554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48387.568999999996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5394.5619999999999</v>
      </c>
      <c r="K463" s="1433">
        <f t="shared" si="41"/>
        <v>5346.826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5693866.2069999995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352277.77100000001</v>
      </c>
      <c r="K464" s="1359">
        <f t="shared" si="42"/>
        <v>368883.02600000001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117.67208654355005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65.302386180750176</v>
      </c>
      <c r="K465" s="620">
        <f t="shared" si="43"/>
        <v>68.991028696277013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32624.28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1457.761</v>
      </c>
      <c r="K466" s="640">
        <f t="shared" ref="K466:P466" si="45">K214</f>
        <v>76.459000000000003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3874727.3469999996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74375.331999999995</v>
      </c>
      <c r="K467" s="646">
        <f t="shared" si="44"/>
        <v>5841.7269999999999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118.76821027161365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51</v>
      </c>
      <c r="K468" s="1430">
        <f t="shared" si="44"/>
        <v>76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15039.258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1335.3440000000001</v>
      </c>
      <c r="K471" s="1433">
        <f t="shared" si="46"/>
        <v>1519.9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4343739.1689999998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473560.29200000002</v>
      </c>
      <c r="K472" s="1359">
        <f t="shared" si="47"/>
        <v>487954.91600000003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288.82669404301726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354.63542877340967</v>
      </c>
      <c r="K473" s="620">
        <f t="shared" si="48"/>
        <v>321.04409237449835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6109.9380000000001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502.32900000000001</v>
      </c>
      <c r="K474" s="640">
        <f t="shared" ref="K474:P474" si="50">K262</f>
        <v>597.12300000000005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1687955.7630000003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166659.34700000001</v>
      </c>
      <c r="K475" s="646">
        <f t="shared" si="49"/>
        <v>182304.951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276.26397567373027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332</v>
      </c>
      <c r="K476" s="1430">
        <f t="shared" si="49"/>
        <v>305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97116.801000000007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13744.52</v>
      </c>
      <c r="K479" s="1433">
        <f t="shared" si="51"/>
        <v>15211.679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12539554.516999999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984995.38199999998</v>
      </c>
      <c r="K480" s="1359">
        <f t="shared" si="52"/>
        <v>1251243.3760000002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129.11828219094653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71.66458937816671</v>
      </c>
      <c r="K481" s="620">
        <f t="shared" si="53"/>
        <v>82.255441756297913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6978.4710000000005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3755.3910000000001</v>
      </c>
      <c r="K482" s="640">
        <f t="shared" ref="K482:P482" si="55">K199</f>
        <v>474.01299999999998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503551.56400000001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228619.73500000002</v>
      </c>
      <c r="K483" s="646">
        <f t="shared" si="54"/>
        <v>27480.756000000001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72.157864380320561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60.877744820712415</v>
      </c>
      <c r="K484" s="1430">
        <f t="shared" si="54"/>
        <v>57.974688457911498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23842.031999999999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3279.933</v>
      </c>
      <c r="K487" s="1433">
        <f t="shared" si="56"/>
        <v>3209.299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10763324.536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1298615.5649999999</v>
      </c>
      <c r="K488" s="1359">
        <f t="shared" si="57"/>
        <v>1146800.206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451.44325517221017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395.92746711594413</v>
      </c>
      <c r="K489" s="620">
        <f t="shared" si="58"/>
        <v>357.33666635611081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9533.777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2182.605</v>
      </c>
      <c r="K490" s="640">
        <f t="shared" ref="K490:P490" si="60">K223</f>
        <v>2029.93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3969017.4419999998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891285.2</v>
      </c>
      <c r="K491" s="646">
        <f t="shared" si="59"/>
        <v>717817.48800000001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416.31112642974551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408</v>
      </c>
      <c r="K492" s="1430">
        <f t="shared" si="59"/>
        <v>354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39361.502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6591.4549999999999</v>
      </c>
      <c r="K495" s="1433">
        <f t="shared" si="61"/>
        <v>5934.4489999999996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15686162.763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2257654.872</v>
      </c>
      <c r="K496" s="1359">
        <f t="shared" si="62"/>
        <v>2434847.62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398.51535043047897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342.51236972716947</v>
      </c>
      <c r="K497" s="620">
        <f t="shared" si="63"/>
        <v>410.29042797402087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2348.7799999999997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465.86200000000002</v>
      </c>
      <c r="K498" s="640">
        <f t="shared" ref="K498:P500" si="65">K244</f>
        <v>295.44600000000003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991941.89400000009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165904.67300000001</v>
      </c>
      <c r="K499" s="646">
        <f t="shared" si="65"/>
        <v>97059.236000000004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422.32218172838674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356</v>
      </c>
      <c r="K500" s="1430">
        <f t="shared" si="65"/>
        <v>329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13828.698999999999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2051.3739999999998</v>
      </c>
      <c r="K503" s="1433">
        <f t="shared" si="66"/>
        <v>1723.0329999999999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8615171.1399999987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1120065.105</v>
      </c>
      <c r="K504" s="1359">
        <f t="shared" si="67"/>
        <v>990648.01899999997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622.99216578508208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546.00726391189517</v>
      </c>
      <c r="K505" s="620">
        <f t="shared" si="68"/>
        <v>574.94430983039797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6756.2029999999995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1633.5909999999999</v>
      </c>
      <c r="K506" s="640">
        <f t="shared" ref="K506:P506" si="70">K250</f>
        <v>837.36400000000003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4061399.8759999997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925169.74899999995</v>
      </c>
      <c r="K507" s="646">
        <f t="shared" si="69"/>
        <v>437371.22399999999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601.13644838676396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566</v>
      </c>
      <c r="K508" s="1430">
        <f t="shared" si="69"/>
        <v>522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123.767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119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f>G114*G116</f>
        <v>32725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275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74" zoomScale="75" zoomScaleNormal="75" workbookViewId="0">
      <selection activeCell="K97" sqref="K97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Normal="100" workbookViewId="0">
      <pane xSplit="2" ySplit="5" topLeftCell="C34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82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f>AG105*AG107</f>
        <v>46002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561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90" zoomScaleNormal="90" workbookViewId="0">
      <pane xSplit="3" ySplit="4" topLeftCell="T212" activePane="bottomRight" state="frozen"/>
      <selection activeCell="R2" sqref="R2:Z2"/>
      <selection pane="topRight" activeCell="R2" sqref="R2:Z2"/>
      <selection pane="bottomLeft" activeCell="R2" sqref="R2:Z2"/>
      <selection pane="bottomRight" activeCell="R2" sqref="R2:Z2"/>
    </sheetView>
  </sheetViews>
  <sheetFormatPr defaultRowHeight="13.5" x14ac:dyDescent="0.15"/>
  <cols>
    <col min="1" max="1" width="19.625" style="2" bestFit="1" customWidth="1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1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1:47" ht="14.25" customHeight="1" thickBot="1" x14ac:dyDescent="0.2">
      <c r="B2" s="7" t="s">
        <v>101</v>
      </c>
      <c r="H2" s="1982" t="s">
        <v>335</v>
      </c>
      <c r="M2" s="1982"/>
    </row>
    <row r="3" spans="1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1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1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1:47" s="20" customFormat="1" ht="14.25" customHeight="1" x14ac:dyDescent="0.15">
      <c r="A6" s="20" t="s">
        <v>444</v>
      </c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430">
        <f>AVERAGE('2024旬別'!AG6,'2023旬別'!AF6,'2022旬別'!AF6,'2021旬別'!AF6,'2020旬別'!AF6)</f>
        <v>43830.6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1:47" s="20" customFormat="1" ht="14.25" customHeight="1" x14ac:dyDescent="0.15">
      <c r="A7" s="20" t="s">
        <v>445</v>
      </c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1:47" s="20" customFormat="1" ht="14.25" customHeight="1" x14ac:dyDescent="0.15">
      <c r="A8" s="20" t="s">
        <v>446</v>
      </c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1:47" s="20" customFormat="1" ht="14.25" customHeight="1" x14ac:dyDescent="0.15">
      <c r="A9" s="2352" t="str">
        <f>B9&amp;C9</f>
        <v>国外産野菜数量</v>
      </c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1:47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1:47" s="20" customFormat="1" ht="14.25" customHeight="1" x14ac:dyDescent="0.15">
      <c r="A11" s="2352" t="str">
        <f t="shared" si="0"/>
        <v>国外産野菜価格</v>
      </c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1:47" ht="14.25" customHeight="1" x14ac:dyDescent="0.15">
      <c r="A12" s="2352" t="str">
        <f t="shared" si="0"/>
        <v>だいこん数量</v>
      </c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1:47" ht="14.25" customHeight="1" x14ac:dyDescent="0.15">
      <c r="A13" s="2352" t="str">
        <f t="shared" si="0"/>
        <v>だいこん金額</v>
      </c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1:47" ht="14.25" customHeight="1" x14ac:dyDescent="0.15">
      <c r="A14" s="2352" t="str">
        <f t="shared" si="0"/>
        <v>だいこん価格</v>
      </c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1:47" ht="14.25" customHeight="1" x14ac:dyDescent="0.15">
      <c r="A15" s="2352" t="str">
        <f t="shared" si="0"/>
        <v>にんじん数量</v>
      </c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1:47" ht="14.25" customHeight="1" x14ac:dyDescent="0.15">
      <c r="A16" s="2352" t="str">
        <f t="shared" si="0"/>
        <v>にんじん金額</v>
      </c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1:47" ht="14.25" customHeight="1" x14ac:dyDescent="0.15">
      <c r="A17" s="2352" t="str">
        <f t="shared" si="0"/>
        <v>にんじん価格</v>
      </c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1:47" ht="14.25" customHeight="1" x14ac:dyDescent="0.15">
      <c r="A18" s="2352" t="str">
        <f t="shared" si="0"/>
        <v>ごぼう数量</v>
      </c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1:47" ht="14.25" customHeight="1" x14ac:dyDescent="0.15">
      <c r="A19" s="2352" t="str">
        <f t="shared" si="0"/>
        <v>ごぼう金額</v>
      </c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1:47" ht="14.25" customHeight="1" x14ac:dyDescent="0.15">
      <c r="A20" s="2352" t="str">
        <f t="shared" si="0"/>
        <v>ごぼう価格</v>
      </c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1:47" ht="14.25" customHeight="1" x14ac:dyDescent="0.15">
      <c r="A21" s="2352" t="str">
        <f t="shared" si="0"/>
        <v>キャベツ類数量</v>
      </c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1:47" ht="14.25" customHeight="1" x14ac:dyDescent="0.15">
      <c r="A22" s="2352" t="str">
        <f t="shared" si="0"/>
        <v>キャベツ類金額</v>
      </c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1:47" ht="14.25" customHeight="1" x14ac:dyDescent="0.15">
      <c r="A23" s="2352" t="str">
        <f t="shared" si="0"/>
        <v>キャベツ類価格</v>
      </c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1:47" ht="14.25" customHeight="1" x14ac:dyDescent="0.15">
      <c r="A24" s="2352" t="str">
        <f t="shared" si="0"/>
        <v>レタス類数量</v>
      </c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1:47" ht="14.25" customHeight="1" x14ac:dyDescent="0.15">
      <c r="A25" s="2352" t="str">
        <f t="shared" si="0"/>
        <v>レタス類金額</v>
      </c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1:47" ht="14.25" customHeight="1" x14ac:dyDescent="0.15">
      <c r="A26" s="2352" t="str">
        <f t="shared" si="0"/>
        <v>レタス類価格</v>
      </c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1:47" s="41" customFormat="1" ht="14.25" customHeight="1" x14ac:dyDescent="0.15">
      <c r="A27" s="2352" t="str">
        <f t="shared" si="0"/>
        <v>レタス数量</v>
      </c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1680.9299999999998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1:47" s="41" customFormat="1" ht="14.25" customHeight="1" x14ac:dyDescent="0.15">
      <c r="A28" s="2352" t="str">
        <f t="shared" si="0"/>
        <v>レタス金額</v>
      </c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276063.42960000003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404602.68640000001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1:47" s="41" customFormat="1" ht="14.25" customHeight="1" x14ac:dyDescent="0.15">
      <c r="A29" s="2352" t="str">
        <f t="shared" si="0"/>
        <v>レタス価格</v>
      </c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167.6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152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1:47" s="41" customFormat="1" ht="14.25" customHeight="1" x14ac:dyDescent="0.15">
      <c r="A30" s="2352" t="str">
        <f t="shared" si="0"/>
        <v>サニーレタス数量</v>
      </c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224.5034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1:47" s="41" customFormat="1" ht="14.25" customHeight="1" x14ac:dyDescent="0.15">
      <c r="A31" s="2352" t="str">
        <f t="shared" si="0"/>
        <v>サニーレタス金額</v>
      </c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66047.367999999988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1:47" s="41" customFormat="1" ht="14.25" customHeight="1" x14ac:dyDescent="0.15">
      <c r="A32" s="2352" t="str">
        <f t="shared" si="0"/>
        <v>サニーレタス価格</v>
      </c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300.8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1:47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101.628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147.0042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1:47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30681.663399999998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1:47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301.8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1:47" ht="14.25" customHeight="1" x14ac:dyDescent="0.15">
      <c r="A36" s="2352" t="str">
        <f t="shared" si="0"/>
        <v>はくさい数量</v>
      </c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1:47" ht="14.25" customHeight="1" x14ac:dyDescent="0.15">
      <c r="A37" s="2352" t="str">
        <f t="shared" si="0"/>
        <v>はくさい金額</v>
      </c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1:47" ht="14.25" customHeight="1" x14ac:dyDescent="0.15">
      <c r="A38" s="2352" t="str">
        <f t="shared" si="0"/>
        <v>はくさい価格</v>
      </c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1:47" ht="14.25" customHeight="1" x14ac:dyDescent="0.15">
      <c r="A39" s="2352" t="str">
        <f t="shared" si="0"/>
        <v>こまつな数量</v>
      </c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1:47" ht="14.25" customHeight="1" x14ac:dyDescent="0.15">
      <c r="A40" s="2352" t="str">
        <f t="shared" si="0"/>
        <v>こまつな金額</v>
      </c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1:47" ht="14.25" customHeight="1" x14ac:dyDescent="0.15">
      <c r="A41" s="2352" t="str">
        <f t="shared" si="0"/>
        <v>こまつな価格</v>
      </c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1:47" ht="14.25" customHeight="1" x14ac:dyDescent="0.15">
      <c r="A42" s="2352" t="str">
        <f t="shared" si="0"/>
        <v>ほうれんそう数量</v>
      </c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1:47" ht="14.25" customHeight="1" x14ac:dyDescent="0.15">
      <c r="A43" s="2352" t="str">
        <f t="shared" si="0"/>
        <v>ほうれんそう金額</v>
      </c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1:47" ht="14.25" customHeight="1" x14ac:dyDescent="0.15">
      <c r="A44" s="2352" t="str">
        <f t="shared" si="0"/>
        <v>ほうれんそう価格</v>
      </c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1:47" ht="14.25" customHeight="1" x14ac:dyDescent="0.15">
      <c r="A45" s="2352" t="str">
        <f t="shared" si="0"/>
        <v>ねぎ数量</v>
      </c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1679.8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1:47" ht="14.25" customHeight="1" x14ac:dyDescent="0.15">
      <c r="A46" s="2352" t="str">
        <f t="shared" si="0"/>
        <v>ねぎ金額</v>
      </c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1:47" ht="14.25" customHeight="1" x14ac:dyDescent="0.15">
      <c r="A47" s="2352" t="str">
        <f t="shared" si="0"/>
        <v>ねぎ価格</v>
      </c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1:47" ht="14.25" customHeight="1" x14ac:dyDescent="0.15">
      <c r="A48" s="2352" t="str">
        <f t="shared" si="0"/>
        <v>にら数量</v>
      </c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260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307.39999999999998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154700.79999999999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129761.2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600.20000000000005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428.2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1:39" ht="14.25" customHeight="1" x14ac:dyDescent="0.15">
      <c r="A51" s="2352" t="str">
        <f t="shared" si="0"/>
        <v>セルリー数量</v>
      </c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199.6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1:39" ht="14.25" customHeight="1" x14ac:dyDescent="0.15">
      <c r="A54" s="2352" t="str">
        <f t="shared" si="0"/>
        <v>ブロッコリー数量</v>
      </c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1:39" ht="14.25" customHeight="1" x14ac:dyDescent="0.15">
      <c r="A57" s="2352" t="str">
        <f t="shared" si="0"/>
        <v>きゅうり数量</v>
      </c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1:39" ht="14.25" customHeight="1" x14ac:dyDescent="0.15">
      <c r="A60" s="2352" t="str">
        <f t="shared" si="0"/>
        <v>なす数量</v>
      </c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519.20000000000005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1:39" ht="14.25" customHeight="1" x14ac:dyDescent="0.15">
      <c r="A63" s="2352" t="str">
        <f t="shared" si="0"/>
        <v>ながなす数量</v>
      </c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300.39999999999998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85473.2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294.39999999999998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1:39" ht="14.25" customHeight="1" x14ac:dyDescent="0.15">
      <c r="A66" s="2352" t="str">
        <f t="shared" si="0"/>
        <v>トマト数量</v>
      </c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1:39" ht="14.25" customHeight="1" x14ac:dyDescent="0.15">
      <c r="A69" s="2352" t="str">
        <f t="shared" si="0"/>
        <v>ミニトマト数量</v>
      </c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784.2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1:39" ht="14.25" customHeight="1" x14ac:dyDescent="0.15">
      <c r="A72" s="2352" t="str">
        <f t="shared" si="0"/>
        <v>ピーマン数量</v>
      </c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1:39" ht="14.25" customHeight="1" x14ac:dyDescent="0.15">
      <c r="A74" s="2352" t="str">
        <f t="shared" ref="A74:A134" si="1">B74&amp;C74</f>
        <v>ピーマン価格</v>
      </c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1:39" ht="14.25" customHeight="1" x14ac:dyDescent="0.15">
      <c r="A75" s="2352" t="str">
        <f t="shared" si="1"/>
        <v>とうもろこし数量</v>
      </c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1031.5999999999999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1:39" ht="14.25" customHeight="1" x14ac:dyDescent="0.15">
      <c r="A78" s="2352" t="str">
        <f t="shared" si="1"/>
        <v>かぼちゃ数量</v>
      </c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1:47" ht="14.25" customHeight="1" x14ac:dyDescent="0.15">
      <c r="A81" s="2352" t="str">
        <f t="shared" si="1"/>
        <v>ばれいしょ類数量</v>
      </c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1:47" ht="14.25" customHeight="1" x14ac:dyDescent="0.15">
      <c r="A82" s="2352" t="str">
        <f t="shared" si="1"/>
        <v>ばれいしょ類金額</v>
      </c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1:47" ht="14.25" customHeight="1" x14ac:dyDescent="0.15">
      <c r="A83" s="2352" t="str">
        <f t="shared" si="1"/>
        <v>ばれいしょ類価格</v>
      </c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1:47" ht="14.25" customHeight="1" x14ac:dyDescent="0.15">
      <c r="A84" s="2352" t="str">
        <f t="shared" si="1"/>
        <v>かんしょ数量</v>
      </c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1:47" ht="14.25" customHeight="1" x14ac:dyDescent="0.15">
      <c r="A85" s="2352" t="str">
        <f t="shared" si="1"/>
        <v>かんしょ金額</v>
      </c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1:47" ht="14.25" customHeight="1" x14ac:dyDescent="0.15">
      <c r="A86" s="2352" t="str">
        <f t="shared" si="1"/>
        <v>かんしょ価格</v>
      </c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1:47" ht="14.25" customHeight="1" x14ac:dyDescent="0.15">
      <c r="A87" s="2352" t="str">
        <f t="shared" si="1"/>
        <v>たまねぎ数量</v>
      </c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1:47" ht="14.25" customHeight="1" x14ac:dyDescent="0.15">
      <c r="A88" s="2352" t="str">
        <f t="shared" si="1"/>
        <v>たまねぎ金額</v>
      </c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1:47" ht="14.25" customHeight="1" x14ac:dyDescent="0.15">
      <c r="A89" s="2352" t="str">
        <f t="shared" si="1"/>
        <v>たまねぎ価格</v>
      </c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1:47" ht="14.25" customHeight="1" x14ac:dyDescent="0.15">
      <c r="A90" s="2352" t="str">
        <f t="shared" si="1"/>
        <v>れんこん数量</v>
      </c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327.39999999999998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1:47" ht="14.25" customHeight="1" x14ac:dyDescent="0.15">
      <c r="A91" s="2352" t="str">
        <f t="shared" si="1"/>
        <v>れんこん金額</v>
      </c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124274.8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1:47" ht="14.25" customHeight="1" x14ac:dyDescent="0.15">
      <c r="A92" s="2352" t="str">
        <f t="shared" si="1"/>
        <v>れんこん価格</v>
      </c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377.6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1:47" s="41" customFormat="1" ht="14.25" customHeight="1" x14ac:dyDescent="0.15">
      <c r="A93" s="2352" t="str">
        <f t="shared" si="1"/>
        <v>みず菜数量</v>
      </c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138.81739999999999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1:47" s="41" customFormat="1" ht="14.25" customHeight="1" x14ac:dyDescent="0.15">
      <c r="A94" s="2352" t="str">
        <f t="shared" si="1"/>
        <v>みず菜金額</v>
      </c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35233.614999999998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1:47" s="41" customFormat="1" ht="14.25" customHeight="1" x14ac:dyDescent="0.15">
      <c r="A95" s="2352" t="str">
        <f t="shared" si="1"/>
        <v>みず菜価格</v>
      </c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259.39999999999998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1:47" s="41" customFormat="1" ht="14.25" customHeight="1" x14ac:dyDescent="0.15">
      <c r="A96" s="2352" t="str">
        <f t="shared" si="1"/>
        <v>根みつば数量</v>
      </c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1:47" s="41" customFormat="1" ht="14.25" customHeight="1" x14ac:dyDescent="0.15">
      <c r="A97" s="2352" t="str">
        <f t="shared" si="1"/>
        <v>根みつば金額</v>
      </c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1:47" s="41" customFormat="1" ht="14.25" customHeight="1" x14ac:dyDescent="0.15">
      <c r="A98" s="2352" t="str">
        <f t="shared" si="1"/>
        <v>根みつば価格</v>
      </c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1:47" s="41" customFormat="1" ht="14.25" customHeight="1" x14ac:dyDescent="0.15">
      <c r="A99" s="2352" t="str">
        <f t="shared" si="1"/>
        <v>切みつば数量</v>
      </c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1:47" s="41" customFormat="1" ht="14.25" customHeight="1" x14ac:dyDescent="0.15">
      <c r="A100" s="2352" t="str">
        <f t="shared" si="1"/>
        <v>切みつば金額</v>
      </c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1:47" s="41" customFormat="1" ht="14.25" customHeight="1" x14ac:dyDescent="0.15">
      <c r="A101" s="2352" t="str">
        <f t="shared" si="1"/>
        <v>切みつば価格</v>
      </c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1:47" s="41" customFormat="1" ht="14.25" customHeight="1" x14ac:dyDescent="0.15">
      <c r="A102" s="2352" t="str">
        <f t="shared" si="1"/>
        <v>糸みつば数量</v>
      </c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1:47" s="41" customFormat="1" ht="14.25" customHeight="1" x14ac:dyDescent="0.15">
      <c r="A103" s="2352" t="str">
        <f t="shared" si="1"/>
        <v>糸みつば金額</v>
      </c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1:47" s="41" customFormat="1" ht="14.25" customHeight="1" x14ac:dyDescent="0.15">
      <c r="A104" s="2352" t="str">
        <f t="shared" si="1"/>
        <v>糸みつば価格</v>
      </c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1:47" s="41" customFormat="1" ht="14.25" customHeight="1" x14ac:dyDescent="0.15">
      <c r="A105" s="2352" t="str">
        <f t="shared" si="1"/>
        <v>しゅんぎく数量</v>
      </c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74.8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1:47" s="41" customFormat="1" ht="14.25" customHeight="1" x14ac:dyDescent="0.15">
      <c r="A106" s="2352" t="str">
        <f t="shared" si="1"/>
        <v>しゅんぎく金額</v>
      </c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44302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1:47" s="41" customFormat="1" ht="14.25" customHeight="1" x14ac:dyDescent="0.15">
      <c r="A107" s="2352" t="str">
        <f t="shared" si="1"/>
        <v>しゅんぎく価格</v>
      </c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606.79999999999995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1:47" s="41" customFormat="1" ht="14.25" customHeight="1" x14ac:dyDescent="0.15">
      <c r="A108" s="2352" t="str">
        <f t="shared" si="1"/>
        <v>せり数量</v>
      </c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14.8042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1:47" s="41" customFormat="1" ht="14.25" customHeight="1" x14ac:dyDescent="0.15">
      <c r="A109" s="2352" t="str">
        <f t="shared" si="1"/>
        <v>せり金額</v>
      </c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17628.422000000002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1:47" s="41" customFormat="1" ht="14.25" customHeight="1" x14ac:dyDescent="0.15">
      <c r="A110" s="2352" t="str">
        <f t="shared" si="1"/>
        <v>せり価格</v>
      </c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1193.8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1:47" ht="14.25" customHeight="1" x14ac:dyDescent="0.15">
      <c r="A111" s="2352" t="str">
        <f t="shared" si="1"/>
        <v>カリフラワー数量</v>
      </c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1:47" ht="14.25" customHeight="1" x14ac:dyDescent="0.15">
      <c r="A112" s="2352" t="str">
        <f t="shared" si="1"/>
        <v>カリフラワー金額</v>
      </c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1:47" ht="14.25" customHeight="1" x14ac:dyDescent="0.15">
      <c r="A113" s="2352" t="str">
        <f t="shared" si="1"/>
        <v>カリフラワー価格</v>
      </c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1:47" ht="14.25" customHeight="1" x14ac:dyDescent="0.15">
      <c r="A114" s="2352" t="str">
        <f t="shared" si="1"/>
        <v>チンゲンサイ数量</v>
      </c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112.4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1:47" ht="14.25" customHeight="1" x14ac:dyDescent="0.15">
      <c r="A115" s="2352" t="str">
        <f t="shared" si="1"/>
        <v>チンゲンサイ金額</v>
      </c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34886.6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1:47" ht="14.25" customHeight="1" x14ac:dyDescent="0.15">
      <c r="A116" s="2352" t="str">
        <f t="shared" si="1"/>
        <v>チンゲンサイ価格</v>
      </c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313.2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1:47" ht="14.25" customHeight="1" x14ac:dyDescent="0.15">
      <c r="A117" s="2352" t="str">
        <f t="shared" si="1"/>
        <v>いんげん数量</v>
      </c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1:47" ht="14.25" customHeight="1" x14ac:dyDescent="0.15">
      <c r="A118" s="2352" t="str">
        <f t="shared" si="1"/>
        <v>いんげん金額</v>
      </c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1:47" ht="14.25" customHeight="1" x14ac:dyDescent="0.15">
      <c r="A119" s="2352" t="str">
        <f t="shared" si="1"/>
        <v>いんげん価格</v>
      </c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1:47" ht="14.25" customHeight="1" x14ac:dyDescent="0.15">
      <c r="A120" s="2352" t="str">
        <f t="shared" si="1"/>
        <v>そらまめ数量</v>
      </c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1:47" ht="14.25" customHeight="1" x14ac:dyDescent="0.15">
      <c r="A121" s="2352" t="str">
        <f t="shared" si="1"/>
        <v>そらまめ金額</v>
      </c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1:47" ht="14.25" customHeight="1" x14ac:dyDescent="0.15">
      <c r="A122" s="2352" t="str">
        <f t="shared" si="1"/>
        <v>そらまめ価格</v>
      </c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1:47" ht="14.25" customHeight="1" x14ac:dyDescent="0.15">
      <c r="A123" s="2352" t="str">
        <f t="shared" si="1"/>
        <v>ながいも数量</v>
      </c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290.2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1:47" ht="14.25" customHeight="1" x14ac:dyDescent="0.15">
      <c r="A124" s="2352" t="str">
        <f t="shared" si="1"/>
        <v>ながいも金額</v>
      </c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99983.8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1:47" ht="14.25" customHeight="1" x14ac:dyDescent="0.15">
      <c r="A125" s="2352" t="str">
        <f t="shared" si="1"/>
        <v>ながいも価格</v>
      </c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349.4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1:47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5.6768000000000001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1:47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7081.8894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1:47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1263.4000000000001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1:47" s="41" customFormat="1" ht="14.25" customHeight="1" x14ac:dyDescent="0.15">
      <c r="A129" s="2352" t="str">
        <f t="shared" si="1"/>
        <v>根しょうが数量</v>
      </c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1:47" s="41" customFormat="1" ht="14.25" customHeight="1" x14ac:dyDescent="0.15">
      <c r="A130" s="2352" t="str">
        <f t="shared" si="1"/>
        <v>根しょうが金額</v>
      </c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1:47" s="41" customFormat="1" ht="14.25" customHeight="1" x14ac:dyDescent="0.15">
      <c r="A131" s="2352" t="str">
        <f t="shared" si="1"/>
        <v>根しょうが価格</v>
      </c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1:47" s="41" customFormat="1" ht="14.25" customHeight="1" x14ac:dyDescent="0.15">
      <c r="A132" s="2352" t="str">
        <f t="shared" si="1"/>
        <v>おおば数量</v>
      </c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1:47" s="41" customFormat="1" ht="14.25" customHeight="1" x14ac:dyDescent="0.15">
      <c r="A133" s="2352" t="str">
        <f t="shared" si="1"/>
        <v>おおば金額</v>
      </c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1:47" s="41" customFormat="1" ht="14.25" customHeight="1" x14ac:dyDescent="0.15">
      <c r="A134" s="2352" t="str">
        <f t="shared" si="1"/>
        <v>おおば価格</v>
      </c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2260.1999999999998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1:47" s="41" customFormat="1" ht="14.25" customHeight="1" x14ac:dyDescent="0.15">
      <c r="A135" s="2352" t="str">
        <f>B135&amp;C135</f>
        <v>マッシュルーム数量</v>
      </c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32.738199999999992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1:47" s="41" customFormat="1" ht="14.25" customHeight="1" x14ac:dyDescent="0.15">
      <c r="A136" s="2352" t="str">
        <f t="shared" ref="A136:A137" si="2">B136&amp;C136</f>
        <v>マッシュルーム金額</v>
      </c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31501.712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1:47" s="41" customFormat="1" ht="14.25" customHeight="1" thickBot="1" x14ac:dyDescent="0.2">
      <c r="A137" s="2352" t="str">
        <f t="shared" si="2"/>
        <v>マッシュルーム価格</v>
      </c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966.4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879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1:47" s="20" customFormat="1" ht="14.25" customHeight="1" x14ac:dyDescent="0.15">
      <c r="A138" s="2352" t="s">
        <v>448</v>
      </c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1:47" s="20" customFormat="1" ht="14.25" customHeight="1" x14ac:dyDescent="0.15">
      <c r="A139" s="2352" t="s">
        <v>450</v>
      </c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1:47" s="20" customFormat="1" ht="14.25" customHeight="1" x14ac:dyDescent="0.15">
      <c r="A140" s="2352" t="s">
        <v>452</v>
      </c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1:47" s="20" customFormat="1" ht="14.25" customHeight="1" x14ac:dyDescent="0.15">
      <c r="A141" s="2352" t="str">
        <f t="shared" ref="A141:A188" si="3">B141&amp;C141</f>
        <v>国外果実総数数量</v>
      </c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1:47" s="20" customFormat="1" ht="14.25" customHeight="1" x14ac:dyDescent="0.15">
      <c r="A142" s="2352" t="str">
        <f t="shared" si="3"/>
        <v>国外果実総数金額</v>
      </c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1:47" s="20" customFormat="1" ht="14.25" customHeight="1" x14ac:dyDescent="0.15">
      <c r="A143" s="2352" t="str">
        <f t="shared" si="3"/>
        <v>国外果実総数価格</v>
      </c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1:47" ht="14.25" customHeight="1" x14ac:dyDescent="0.15">
      <c r="A144" s="2352" t="str">
        <f t="shared" si="3"/>
        <v>日本なし類数量</v>
      </c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1:39" ht="14.25" customHeight="1" x14ac:dyDescent="0.15">
      <c r="A145" s="2352" t="str">
        <f t="shared" si="3"/>
        <v>日本なし類金額</v>
      </c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1:39" ht="14.25" customHeight="1" x14ac:dyDescent="0.15">
      <c r="A146" s="2352" t="str">
        <f t="shared" si="3"/>
        <v>日本なし類価格</v>
      </c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1:39" ht="14.25" customHeight="1" x14ac:dyDescent="0.15">
      <c r="A147" s="2352" t="str">
        <f t="shared" si="3"/>
        <v>幸水数量</v>
      </c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1:39" ht="14.25" customHeight="1" x14ac:dyDescent="0.15">
      <c r="A148" s="2352" t="str">
        <f t="shared" si="3"/>
        <v>幸水金額</v>
      </c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1:39" ht="14.25" customHeight="1" x14ac:dyDescent="0.15">
      <c r="A149" s="2352" t="str">
        <f t="shared" si="3"/>
        <v>幸水価格</v>
      </c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1:39" ht="14.25" customHeight="1" x14ac:dyDescent="0.15">
      <c r="A150" s="2352" t="str">
        <f t="shared" si="3"/>
        <v>豊水数量</v>
      </c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1:39" ht="14.25" customHeight="1" x14ac:dyDescent="0.15">
      <c r="A151" s="2352" t="str">
        <f t="shared" si="3"/>
        <v>豊水金額</v>
      </c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1:39" ht="14.25" customHeight="1" x14ac:dyDescent="0.15">
      <c r="A152" s="2352" t="str">
        <f t="shared" si="3"/>
        <v>豊水価格</v>
      </c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1:39" ht="14.25" customHeight="1" x14ac:dyDescent="0.15">
      <c r="A153" s="2352" t="str">
        <f t="shared" si="3"/>
        <v>新高数量</v>
      </c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1:39" ht="14.25" customHeight="1" x14ac:dyDescent="0.15">
      <c r="A154" s="2352" t="str">
        <f t="shared" si="3"/>
        <v>新高金額</v>
      </c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1:39" ht="14.25" customHeight="1" x14ac:dyDescent="0.15">
      <c r="A155" s="2352" t="str">
        <f t="shared" si="3"/>
        <v>新高価格</v>
      </c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1:39" ht="14.25" customHeight="1" x14ac:dyDescent="0.15">
      <c r="A156" s="2352" t="str">
        <f t="shared" si="3"/>
        <v>かき類数量</v>
      </c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1:39" ht="14.25" customHeight="1" x14ac:dyDescent="0.15">
      <c r="A157" s="2352" t="str">
        <f t="shared" si="3"/>
        <v>かき類金額</v>
      </c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1:39" ht="14.25" customHeight="1" x14ac:dyDescent="0.15">
      <c r="A158" s="2352" t="str">
        <f t="shared" si="3"/>
        <v>かき類価格</v>
      </c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1:39" ht="14.25" customHeight="1" x14ac:dyDescent="0.15">
      <c r="A159" s="2352" t="str">
        <f t="shared" si="3"/>
        <v>ぶどう類数量</v>
      </c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1:39" ht="14.25" customHeight="1" x14ac:dyDescent="0.15">
      <c r="A160" s="2352" t="str">
        <f t="shared" si="3"/>
        <v>ぶどう類金額</v>
      </c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1:39" ht="14.25" customHeight="1" x14ac:dyDescent="0.15">
      <c r="A161" s="2352" t="str">
        <f t="shared" si="3"/>
        <v>ぶどう類価格</v>
      </c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1:39" ht="14.25" customHeight="1" x14ac:dyDescent="0.15">
      <c r="A162" s="2352" t="str">
        <f t="shared" si="3"/>
        <v>いちご類数量</v>
      </c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1:39" ht="14.25" customHeight="1" x14ac:dyDescent="0.15">
      <c r="A163" s="2352" t="str">
        <f t="shared" si="3"/>
        <v>いちご類金額</v>
      </c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1:39" ht="14.25" customHeight="1" x14ac:dyDescent="0.15">
      <c r="A164" s="2352" t="str">
        <f t="shared" si="3"/>
        <v>いちご類価格</v>
      </c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1:39" ht="14.25" customHeight="1" x14ac:dyDescent="0.15">
      <c r="A165" s="2352" t="str">
        <f t="shared" si="3"/>
        <v>とちおとめ数量</v>
      </c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1:39" ht="14.25" customHeight="1" x14ac:dyDescent="0.15">
      <c r="A166" s="2352" t="str">
        <f t="shared" si="3"/>
        <v>とちおとめ金額</v>
      </c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1:39" ht="14.25" customHeight="1" x14ac:dyDescent="0.15">
      <c r="A167" s="2352" t="str">
        <f t="shared" si="3"/>
        <v>とちおとめ価格</v>
      </c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1:39" ht="14.25" customHeight="1" x14ac:dyDescent="0.15">
      <c r="A168" s="2352" t="str">
        <f t="shared" si="3"/>
        <v>メロン類数量</v>
      </c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1:39" ht="14.25" customHeight="1" x14ac:dyDescent="0.15">
      <c r="A169" s="2352" t="str">
        <f t="shared" si="3"/>
        <v>メロン類金額</v>
      </c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1:39" ht="14.25" customHeight="1" x14ac:dyDescent="0.15">
      <c r="A170" s="2352" t="str">
        <f t="shared" si="3"/>
        <v>メロン類価格</v>
      </c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1:39" ht="14.25" customHeight="1" x14ac:dyDescent="0.15">
      <c r="A171" s="2352" t="str">
        <f t="shared" si="3"/>
        <v>アールスメロン数量</v>
      </c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1:39" ht="14.25" customHeight="1" x14ac:dyDescent="0.15">
      <c r="A172" s="2352" t="str">
        <f t="shared" si="3"/>
        <v>アールスメロン金額</v>
      </c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1:39" ht="14.25" customHeight="1" x14ac:dyDescent="0.15">
      <c r="A173" s="2352" t="str">
        <f t="shared" si="3"/>
        <v>アールスメロン価格</v>
      </c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1:39" ht="14.25" customHeight="1" x14ac:dyDescent="0.15">
      <c r="A174" s="2352" t="str">
        <f t="shared" si="3"/>
        <v>アンデスメロン数量</v>
      </c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1:39" ht="14.25" customHeight="1" x14ac:dyDescent="0.15">
      <c r="A175" s="2352" t="str">
        <f t="shared" si="3"/>
        <v>アンデスメロン金額</v>
      </c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1:39" ht="14.25" customHeight="1" x14ac:dyDescent="0.15">
      <c r="A176" s="2352" t="str">
        <f t="shared" si="3"/>
        <v>アンデスメロン価格</v>
      </c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1:48" ht="14.25" customHeight="1" x14ac:dyDescent="0.15">
      <c r="A177" s="2352" t="str">
        <f t="shared" si="3"/>
        <v>クインシーメロン数量</v>
      </c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1:48" ht="14.25" customHeight="1" x14ac:dyDescent="0.15">
      <c r="A178" s="2352" t="str">
        <f t="shared" si="3"/>
        <v>クインシーメロン金額</v>
      </c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1:48" ht="14.25" customHeight="1" x14ac:dyDescent="0.15">
      <c r="A179" s="2352" t="str">
        <f t="shared" si="3"/>
        <v>クインシーメロン価格</v>
      </c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1:48" ht="14.25" customHeight="1" x14ac:dyDescent="0.15">
      <c r="A180" s="2352" t="str">
        <f t="shared" si="3"/>
        <v>すいか数量</v>
      </c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1:48" ht="14.25" customHeight="1" x14ac:dyDescent="0.15">
      <c r="A181" s="2352" t="str">
        <f t="shared" si="3"/>
        <v>すいか金額</v>
      </c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1:48" ht="14.25" customHeight="1" x14ac:dyDescent="0.15">
      <c r="A182" s="2352" t="str">
        <f t="shared" si="3"/>
        <v>すいか価格</v>
      </c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1:48" ht="14.25" customHeight="1" x14ac:dyDescent="0.15">
      <c r="A183" s="2352" t="str">
        <f t="shared" si="3"/>
        <v>こだますいか数量</v>
      </c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1:48" ht="14.25" customHeight="1" x14ac:dyDescent="0.15">
      <c r="A184" s="2352" t="str">
        <f t="shared" si="3"/>
        <v>こだますいか金額</v>
      </c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1:48" ht="14.25" customHeight="1" x14ac:dyDescent="0.15">
      <c r="A185" s="2352" t="str">
        <f t="shared" si="3"/>
        <v>こだますいか価格</v>
      </c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1:48" ht="14.25" customHeight="1" x14ac:dyDescent="0.15">
      <c r="A186" s="2352" t="str">
        <f t="shared" si="3"/>
        <v>くり数量</v>
      </c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1:48" ht="14.25" customHeight="1" x14ac:dyDescent="0.15">
      <c r="A187" s="2352" t="str">
        <f t="shared" si="3"/>
        <v>くり金額</v>
      </c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1:48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1:48" ht="14.25" customHeight="1" x14ac:dyDescent="0.15">
      <c r="B189" s="235"/>
      <c r="AM189" s="236" t="s">
        <v>149</v>
      </c>
    </row>
    <row r="190" spans="1:48" ht="14.25" customHeight="1" x14ac:dyDescent="0.15"/>
    <row r="191" spans="1:48" s="99" customFormat="1" ht="14.25" customHeight="1" x14ac:dyDescent="0.15">
      <c r="A191" s="2"/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1:48" s="61" customFormat="1" ht="14.25" customHeight="1" thickBot="1" x14ac:dyDescent="0.2">
      <c r="A192" s="2"/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A193" s="2"/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A194" s="99"/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A195" s="61"/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444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445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446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4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4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4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4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4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4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4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4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4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4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4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4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4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4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4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4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4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4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4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4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4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4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4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4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4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4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4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4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4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4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4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4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4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5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5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5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5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5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5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5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5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5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5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5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5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5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5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5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5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5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5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5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5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5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5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5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5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5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5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448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450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452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2" si="6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6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6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6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6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6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6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6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6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6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6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6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6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6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6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6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6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6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6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6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6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6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6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6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6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/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163" activePane="bottomRight" state="frozen"/>
      <selection activeCell="R2" sqref="R2:Z2"/>
      <selection pane="topRight" activeCell="R2" sqref="R2:Z2"/>
      <selection pane="bottomLeft" activeCell="R2" sqref="R2:Z2"/>
      <selection pane="bottomRight" activeCell="R2" sqref="R2:Z2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421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AVERAGE('2024月別'!D26,'2023月別 '!C26,'2022月別'!C26,'2021月別'!C26,'2020月別'!C26)</f>
        <v>10036.048400000001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896.2056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AVERAGE('2024月別'!D27,'2023月別 '!C27,'2022月別'!C27,'2021月別'!C27,'2020月別'!C27)</f>
        <v>2971087.4709999999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365322.02240000002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AVERAGE('2024月別'!D28,'2023月別 '!C28,'2022月別'!C28,'2021月別'!C28,'2020月別'!C28)</f>
        <v>294.67172363156345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411.4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922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445.8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AVERAGE('2024月別'!D92,'2023月別 '!C92,'2022月別'!C92,'2021月別'!C92,'2020月別'!C92)</f>
        <v>83.137599999999992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12.643800000000002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AVERAGE('2024月別'!D93,'2023月別 '!C93,'2022月別'!C93,'2021月別'!C93,'2020月別'!C93)</f>
        <v>217897.2464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9454.5108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AVERAGE('2024月別'!D94,'2023月別 '!C94,'2022月別'!C94,'2021月別'!C94,'2020月別'!C94)</f>
        <v>3568.5647182549765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770.8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AVERAGE('2024月別'!D95,'2023月別 '!C95,'2022月別'!C95,'2021月別'!C95,'2020月別'!C95)</f>
        <v>23.113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0.59899999999999998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AVERAGE('2024月別'!D96,'2023月別 '!C96,'2022月別'!C96,'2021月別'!C96,'2020月別'!C96)</f>
        <v>131320.80660000001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4348.3442000000005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AVERAGE('2024月別'!D97,'2023月別 '!C97,'2022月別'!C97,'2021月別'!C97,'2020月別'!C97)</f>
        <v>5731.5557646320349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13235.8</v>
      </c>
      <c r="N97" s="1222">
        <f>AVERAGE('2024月別'!N97,'2023月別 '!M97,'2022月別'!M97,'2021月別'!M97,'2020月別'!M97)</f>
        <v>8613.2000000000007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AVERAGE('2024月別'!D98,'2023月別 '!C98,'2022月別'!C98,'2021月別'!C98,'2020月別'!C98)</f>
        <v>1490.4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107.8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AVERAGE('2024月別'!D99,'2023月別 '!C99,'2022月別'!C99,'2021月別'!C99,'2020月別'!C99)</f>
        <v>890860.6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59399.4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602.39150111745255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556.20000000000005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1760.4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123.8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1330830.8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107376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760.74611498479703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918.6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361.4812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15.5138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538578.38425999996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28660.317800000001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1493.2124935776997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1907.8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4144.2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342.4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978088.8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86077.8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237.18693798401713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258.2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882.8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447</v>
      </c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588</v>
      </c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447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588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8309.3496000000014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3849.8355999999999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1141.028897532427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1676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5"/>
  <sheetViews>
    <sheetView showZeros="0" tabSelected="1" topLeftCell="F1" zoomScaleNormal="100" workbookViewId="0">
      <selection activeCell="F1" sqref="F1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430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640</v>
      </c>
      <c r="R2" s="2489" t="s">
        <v>440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431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633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433</v>
      </c>
      <c r="C6" s="2332" t="str">
        <f>A6&amp;B6</f>
        <v>野菜総数数量</v>
      </c>
      <c r="D6" s="2400" t="s">
        <v>438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433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433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6245.7500000000027</v>
      </c>
      <c r="S8" s="2414">
        <f>VLOOKUP($C$8,'2025旬別'!$A$196:$AM$372,18,FALSE)</f>
        <v>7236.3849999999975</v>
      </c>
      <c r="T8" s="2414">
        <f>VLOOKUP($C$8,'2025旬別'!$A$196:$AM$372,19,FALSE)</f>
        <v>6013.8830000000016</v>
      </c>
      <c r="U8" s="2414">
        <f>VLOOKUP($C$8,'2025旬別'!$A$196:$AM$372,20,FALSE)</f>
        <v>5651.0210000000015</v>
      </c>
      <c r="V8" s="2414">
        <f>VLOOKUP($C$8,'2025旬別'!$A$196:$AM$372,21,FALSE)</f>
        <v>5176.7139999999999</v>
      </c>
      <c r="W8" s="2414">
        <f>VLOOKUP($C$8,'2025旬別'!$A$196:$AM$372,22,FALSE)</f>
        <v>4595.0290000000023</v>
      </c>
      <c r="X8" s="2414">
        <f>VLOOKUP($C$8,'2025旬別'!$A$196:$AM$372,23,FALSE)</f>
        <v>3851.6960000000004</v>
      </c>
      <c r="Y8" s="2414">
        <f>VLOOKUP($C$8,'2025旬別'!$A$196:$AM$372,24,FALSE)</f>
        <v>3516.2810000000009</v>
      </c>
      <c r="Z8" s="2414">
        <f>VLOOKUP($C$8,'2025旬別'!$A$196:$AM$372,25,FALSE)</f>
        <v>2539.9569999999985</v>
      </c>
      <c r="AA8" s="2414">
        <f>VLOOKUP($C$8,'2025旬別'!$A$196:$AM$372,26,FALSE)</f>
        <v>1867.3789999999997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>SUM(E8:AN8)</f>
        <v>115044.12100000001</v>
      </c>
    </row>
    <row r="9" spans="1:49" ht="20.25" customHeight="1" x14ac:dyDescent="0.15">
      <c r="D9" s="2403" t="s">
        <v>435</v>
      </c>
      <c r="E9" s="2422">
        <f>IFERROR(E8/E6," ")</f>
        <v>0.98367688015546062</v>
      </c>
      <c r="F9" s="2423">
        <f t="shared" ref="F9:AN9" si="2">IFERROR(F8/F6," ")</f>
        <v>0.42186707234990434</v>
      </c>
      <c r="G9" s="2423">
        <f t="shared" si="2"/>
        <v>0.88262850132727666</v>
      </c>
      <c r="H9" s="2423">
        <f t="shared" si="2"/>
        <v>0.82565575464840835</v>
      </c>
      <c r="I9" s="2423">
        <f t="shared" si="2"/>
        <v>0.86681286878672248</v>
      </c>
      <c r="J9" s="2423">
        <f t="shared" si="2"/>
        <v>0.76370548267005001</v>
      </c>
      <c r="K9" s="2423">
        <f t="shared" si="2"/>
        <v>0.8635547537594076</v>
      </c>
      <c r="L9" s="2423">
        <f t="shared" si="2"/>
        <v>0.74280262901940652</v>
      </c>
      <c r="M9" s="2423">
        <f t="shared" si="2"/>
        <v>1.0442734823288449</v>
      </c>
      <c r="N9" s="2423">
        <f t="shared" si="2"/>
        <v>0.92461133604616852</v>
      </c>
      <c r="O9" s="2423">
        <f t="shared" si="2"/>
        <v>0.96585843130312488</v>
      </c>
      <c r="P9" s="2423">
        <f t="shared" si="2"/>
        <v>1.0362893074774362</v>
      </c>
      <c r="Q9" s="2423">
        <f t="shared" si="2"/>
        <v>1.0806413002152742</v>
      </c>
      <c r="R9" s="2423">
        <f>IFERROR(R8/R6," ")</f>
        <v>0.91096371946876864</v>
      </c>
      <c r="S9" s="2423">
        <f t="shared" si="2"/>
        <v>0.96575558960699381</v>
      </c>
      <c r="T9" s="2423">
        <f t="shared" si="2"/>
        <v>0.89345883004534399</v>
      </c>
      <c r="U9" s="2423">
        <f t="shared" si="2"/>
        <v>0.92599849336950868</v>
      </c>
      <c r="V9" s="2423">
        <f t="shared" si="2"/>
        <v>0.92251665183762932</v>
      </c>
      <c r="W9" s="2423">
        <f t="shared" si="2"/>
        <v>0.91431754535444099</v>
      </c>
      <c r="X9" s="2423">
        <f t="shared" si="2"/>
        <v>0.9120454531892902</v>
      </c>
      <c r="Y9" s="2423">
        <f t="shared" si="2"/>
        <v>1.0175901108795193</v>
      </c>
      <c r="Z9" s="2423">
        <f t="shared" si="2"/>
        <v>1.0324737180178734</v>
      </c>
      <c r="AA9" s="2423">
        <f t="shared" si="2"/>
        <v>0.92574888890541362</v>
      </c>
      <c r="AB9" s="2423">
        <f t="shared" si="2"/>
        <v>0</v>
      </c>
      <c r="AC9" s="2423">
        <f t="shared" si="2"/>
        <v>0</v>
      </c>
      <c r="AD9" s="2423">
        <f t="shared" si="2"/>
        <v>0</v>
      </c>
      <c r="AE9" s="2423">
        <f t="shared" si="2"/>
        <v>0</v>
      </c>
      <c r="AF9" s="2423">
        <f t="shared" si="2"/>
        <v>0</v>
      </c>
      <c r="AG9" s="2423">
        <f t="shared" si="2"/>
        <v>0</v>
      </c>
      <c r="AH9" s="2423">
        <f t="shared" si="2"/>
        <v>0</v>
      </c>
      <c r="AI9" s="2423">
        <f t="shared" si="2"/>
        <v>0</v>
      </c>
      <c r="AJ9" s="2423">
        <f t="shared" si="2"/>
        <v>0</v>
      </c>
      <c r="AK9" s="2423">
        <f t="shared" si="2"/>
        <v>0</v>
      </c>
      <c r="AL9" s="2423">
        <f t="shared" si="2"/>
        <v>0</v>
      </c>
      <c r="AM9" s="2423">
        <f t="shared" si="2"/>
        <v>0</v>
      </c>
      <c r="AN9" s="2424">
        <f t="shared" si="2"/>
        <v>0</v>
      </c>
      <c r="AO9" s="2425">
        <f>IFERROR(AO8/AO6," ")</f>
        <v>0.55281816837565501</v>
      </c>
    </row>
    <row r="10" spans="1:49" ht="20.25" customHeight="1" thickBot="1" x14ac:dyDescent="0.2">
      <c r="D10" s="2404" t="s">
        <v>436</v>
      </c>
      <c r="E10" s="2426">
        <f>IFERROR(E8/E7," ")</f>
        <v>1.0718044937059823</v>
      </c>
      <c r="F10" s="2427">
        <f t="shared" ref="F10:AO10" si="3">IFERROR(F8/F7," ")</f>
        <v>0.41366539063204028</v>
      </c>
      <c r="G10" s="2427">
        <f t="shared" si="3"/>
        <v>1.0007861057882648</v>
      </c>
      <c r="H10" s="2427">
        <f t="shared" si="3"/>
        <v>0.79075673455367301</v>
      </c>
      <c r="I10" s="2427">
        <f t="shared" si="3"/>
        <v>0.84076282953206849</v>
      </c>
      <c r="J10" s="2427">
        <f t="shared" si="3"/>
        <v>0.77022099500668662</v>
      </c>
      <c r="K10" s="2427">
        <f t="shared" si="3"/>
        <v>0.89918221722344482</v>
      </c>
      <c r="L10" s="2427">
        <f t="shared" si="3"/>
        <v>0.82627130336201415</v>
      </c>
      <c r="M10" s="2427">
        <f t="shared" si="3"/>
        <v>1.1609573324580311</v>
      </c>
      <c r="N10" s="2427">
        <f t="shared" si="3"/>
        <v>1.0269975457787412</v>
      </c>
      <c r="O10" s="2427">
        <f t="shared" si="3"/>
        <v>0.88331704811483103</v>
      </c>
      <c r="P10" s="2427">
        <f t="shared" si="3"/>
        <v>1.1150416821287521</v>
      </c>
      <c r="Q10" s="2427">
        <f t="shared" si="3"/>
        <v>1.0485688512283429</v>
      </c>
      <c r="R10" s="2427">
        <f t="shared" si="3"/>
        <v>0.97760848859841587</v>
      </c>
      <c r="S10" s="2427">
        <f t="shared" si="3"/>
        <v>0.96633872189407233</v>
      </c>
      <c r="T10" s="2427">
        <f t="shared" si="3"/>
        <v>0.9166126859590924</v>
      </c>
      <c r="U10" s="2427">
        <f t="shared" si="3"/>
        <v>0.93025515663324965</v>
      </c>
      <c r="V10" s="2427">
        <f t="shared" si="3"/>
        <v>0.89347134434047748</v>
      </c>
      <c r="W10" s="2427">
        <f t="shared" si="3"/>
        <v>0.89145589057530505</v>
      </c>
      <c r="X10" s="2427">
        <f t="shared" si="3"/>
        <v>0.83874214460994867</v>
      </c>
      <c r="Y10" s="2427">
        <f t="shared" si="3"/>
        <v>1.2201433172129521</v>
      </c>
      <c r="Z10" s="2427">
        <f t="shared" si="3"/>
        <v>0.94764295939728826</v>
      </c>
      <c r="AA10" s="2427">
        <f t="shared" si="3"/>
        <v>1.077031019926509</v>
      </c>
      <c r="AB10" s="2427">
        <f t="shared" si="3"/>
        <v>0</v>
      </c>
      <c r="AC10" s="2427">
        <f t="shared" si="3"/>
        <v>0</v>
      </c>
      <c r="AD10" s="2427">
        <f t="shared" si="3"/>
        <v>0</v>
      </c>
      <c r="AE10" s="2427">
        <f t="shared" si="3"/>
        <v>0</v>
      </c>
      <c r="AF10" s="2427">
        <f t="shared" si="3"/>
        <v>0</v>
      </c>
      <c r="AG10" s="2427">
        <f t="shared" si="3"/>
        <v>0</v>
      </c>
      <c r="AH10" s="2427">
        <f t="shared" si="3"/>
        <v>0</v>
      </c>
      <c r="AI10" s="2427">
        <f t="shared" si="3"/>
        <v>0</v>
      </c>
      <c r="AJ10" s="2427">
        <f t="shared" si="3"/>
        <v>0</v>
      </c>
      <c r="AK10" s="2427">
        <f t="shared" si="3"/>
        <v>0</v>
      </c>
      <c r="AL10" s="2427">
        <f t="shared" si="3"/>
        <v>0</v>
      </c>
      <c r="AM10" s="2427">
        <f t="shared" si="3"/>
        <v>0</v>
      </c>
      <c r="AN10" s="2428">
        <f t="shared" si="3"/>
        <v>0</v>
      </c>
      <c r="AO10" s="2429">
        <f t="shared" si="3"/>
        <v>0.56293877001139836</v>
      </c>
    </row>
    <row r="11" spans="1:49" ht="20.25" customHeight="1" x14ac:dyDescent="0.15">
      <c r="A11" s="2332" t="str">
        <f t="shared" si="0"/>
        <v>野菜総数</v>
      </c>
      <c r="B11" s="2332" t="s">
        <v>434</v>
      </c>
      <c r="C11" s="2332" t="str">
        <f t="shared" si="1"/>
        <v>野菜総数価格</v>
      </c>
      <c r="D11" s="2400" t="s">
        <v>437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434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4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434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239.90422127046369</v>
      </c>
      <c r="S13" s="2414">
        <f>VLOOKUP($C$13,'2025旬別'!$A$196:$AM$372,18,FALSE)</f>
        <v>226.88618488375067</v>
      </c>
      <c r="T13" s="2414">
        <f>VLOOKUP($C$13,'2025旬別'!$A$196:$AM$372,19,FALSE)</f>
        <v>244.42880647993971</v>
      </c>
      <c r="U13" s="2414">
        <f>VLOOKUP($C$13,'2025旬別'!$A$196:$AM$372,20,FALSE)</f>
        <v>285.23876340222392</v>
      </c>
      <c r="V13" s="2414">
        <f>VLOOKUP($C$13,'2025旬別'!$A$196:$AM$372,21,FALSE)</f>
        <v>311.79453066172846</v>
      </c>
      <c r="W13" s="2414">
        <f>VLOOKUP($C$13,'2025旬別'!$A$196:$AM$372,22,FALSE)</f>
        <v>324.52944040179051</v>
      </c>
      <c r="X13" s="2414">
        <f>VLOOKUP($C$13,'2025旬別'!$A$196:$AM$372,23,FALSE)</f>
        <v>331.33063201249541</v>
      </c>
      <c r="Y13" s="2414">
        <f>VLOOKUP($C$13,'2025旬別'!$A$196:$AM$372,24,FALSE)</f>
        <v>330.78497821988617</v>
      </c>
      <c r="Z13" s="2414">
        <f>VLOOKUP($C$13,'2025旬別'!$A$196:$AM$372,25,FALSE)</f>
        <v>330.77314143507186</v>
      </c>
      <c r="AA13" s="2414">
        <f>VLOOKUP($C$13,'2025旬別'!$A$196:$AM$372,26,FALSE)</f>
        <v>388.91601865502406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4"/>
        <v>290.86526200673916</v>
      </c>
    </row>
    <row r="14" spans="1:49" ht="20.25" customHeight="1" x14ac:dyDescent="0.15">
      <c r="D14" s="2403" t="s">
        <v>435</v>
      </c>
      <c r="E14" s="2422">
        <f>IFERROR(E13/E11," ")</f>
        <v>1.6289592760180995</v>
      </c>
      <c r="F14" s="2423">
        <f t="shared" ref="F14:AO14" si="5">IFERROR(F13/F11," ")</f>
        <v>1.7911392405063291</v>
      </c>
      <c r="G14" s="2423">
        <f t="shared" si="5"/>
        <v>1.6725768321513004</v>
      </c>
      <c r="H14" s="2423">
        <f t="shared" si="5"/>
        <v>1.6724336793540946</v>
      </c>
      <c r="I14" s="2423">
        <f t="shared" si="5"/>
        <v>1.7181069958847737</v>
      </c>
      <c r="J14" s="2423">
        <f t="shared" si="5"/>
        <v>1.7992047713717696</v>
      </c>
      <c r="K14" s="2423">
        <f t="shared" si="5"/>
        <v>1.6156615661566158</v>
      </c>
      <c r="L14" s="2423">
        <f t="shared" si="5"/>
        <v>1.3983402489626555</v>
      </c>
      <c r="M14" s="2423">
        <f t="shared" si="5"/>
        <v>1.1324944485566248</v>
      </c>
      <c r="N14" s="2423">
        <f t="shared" si="5"/>
        <v>1.1035856573705178</v>
      </c>
      <c r="O14" s="2423">
        <f t="shared" si="5"/>
        <v>1.0536547433903578</v>
      </c>
      <c r="P14" s="2423">
        <f t="shared" si="5"/>
        <v>0.99071207430340569</v>
      </c>
      <c r="Q14" s="2423">
        <f t="shared" si="5"/>
        <v>0.93628022718886472</v>
      </c>
      <c r="R14" s="2423">
        <f t="shared" si="5"/>
        <v>0.98321402160026106</v>
      </c>
      <c r="S14" s="2423">
        <f t="shared" si="5"/>
        <v>0.94535910368229448</v>
      </c>
      <c r="T14" s="2423">
        <f t="shared" si="5"/>
        <v>0.98480582788049842</v>
      </c>
      <c r="U14" s="2423">
        <f t="shared" si="5"/>
        <v>1.0548770835881063</v>
      </c>
      <c r="V14" s="2423">
        <f>IFERROR(V13/V11," ")</f>
        <v>1.1143478579761561</v>
      </c>
      <c r="W14" s="2423">
        <f t="shared" si="5"/>
        <v>1.0986101570812137</v>
      </c>
      <c r="X14" s="2423">
        <f t="shared" si="5"/>
        <v>1.0432324685531971</v>
      </c>
      <c r="Y14" s="2423">
        <f t="shared" si="5"/>
        <v>1.0177999329842651</v>
      </c>
      <c r="Z14" s="2423">
        <f t="shared" si="5"/>
        <v>0.9582072463356659</v>
      </c>
      <c r="AA14" s="2423">
        <f t="shared" si="5"/>
        <v>1.0511243747433083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1.2494738085354873</v>
      </c>
    </row>
    <row r="15" spans="1:49" ht="19.5" customHeight="1" thickBot="1" x14ac:dyDescent="0.2">
      <c r="D15" s="2404" t="s">
        <v>436</v>
      </c>
      <c r="E15" s="2426">
        <f>IFERROR(E13/E12," ")</f>
        <v>1.6271186440677967</v>
      </c>
      <c r="F15" s="2427">
        <f t="shared" ref="F15:AO15" si="6">IFERROR(F13/F12," ")</f>
        <v>1.6745562130177514</v>
      </c>
      <c r="G15" s="2427">
        <f t="shared" si="6"/>
        <v>1.5988700564971752</v>
      </c>
      <c r="H15" s="2427">
        <f t="shared" si="6"/>
        <v>1.5104166666666667</v>
      </c>
      <c r="I15" s="2427">
        <f t="shared" si="6"/>
        <v>1.6372549019607843</v>
      </c>
      <c r="J15" s="2427">
        <f t="shared" si="6"/>
        <v>1.6088888888888888</v>
      </c>
      <c r="K15" s="2427">
        <f t="shared" si="6"/>
        <v>1.4593495934959348</v>
      </c>
      <c r="L15" s="2427">
        <f t="shared" si="6"/>
        <v>1.0766773162939298</v>
      </c>
      <c r="M15" s="2427">
        <f t="shared" si="6"/>
        <v>0.81818181818181823</v>
      </c>
      <c r="N15" s="2427">
        <f t="shared" si="6"/>
        <v>0.84969325153374231</v>
      </c>
      <c r="O15" s="2427">
        <f t="shared" si="6"/>
        <v>0.91554054054054057</v>
      </c>
      <c r="P15" s="2427">
        <f t="shared" si="6"/>
        <v>0.84768211920529801</v>
      </c>
      <c r="Q15" s="2427">
        <f t="shared" si="6"/>
        <v>0.84985436006373882</v>
      </c>
      <c r="R15" s="2427">
        <f t="shared" si="6"/>
        <v>0.77890980931968734</v>
      </c>
      <c r="S15" s="2427">
        <f t="shared" si="6"/>
        <v>0.80456093930408035</v>
      </c>
      <c r="T15" s="2427">
        <f t="shared" si="6"/>
        <v>0.9329343758776325</v>
      </c>
      <c r="U15" s="2427">
        <f t="shared" si="6"/>
        <v>1.0486719242728821</v>
      </c>
      <c r="V15" s="2427">
        <f t="shared" si="6"/>
        <v>1.293753239260284</v>
      </c>
      <c r="W15" s="2427">
        <f t="shared" si="6"/>
        <v>1.2019608903770018</v>
      </c>
      <c r="X15" s="2427">
        <f t="shared" si="6"/>
        <v>1.0518432762301442</v>
      </c>
      <c r="Y15" s="2427">
        <f t="shared" si="6"/>
        <v>0.9214066245679281</v>
      </c>
      <c r="Z15" s="2427">
        <f t="shared" si="6"/>
        <v>0.85692523687842448</v>
      </c>
      <c r="AA15" s="2427">
        <f t="shared" si="6"/>
        <v>0.93265232291372679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1.0745845935280294</v>
      </c>
    </row>
    <row r="16" spans="1:49" ht="20.25" hidden="1" customHeight="1" x14ac:dyDescent="0.15">
      <c r="D16" s="2374" t="s">
        <v>637</v>
      </c>
      <c r="E16" s="2375">
        <f>E6*E11</f>
        <v>935541.65536000009</v>
      </c>
      <c r="F16" s="2375">
        <f t="shared" ref="F16:AN18" si="7">F6*F11</f>
        <v>1110612.8415999999</v>
      </c>
      <c r="G16" s="2375">
        <f t="shared" si="7"/>
        <v>1175599.3327199998</v>
      </c>
      <c r="H16" s="2375">
        <f t="shared" si="7"/>
        <v>1172885.68044</v>
      </c>
      <c r="I16" s="2375">
        <f t="shared" si="7"/>
        <v>1119685.2134399998</v>
      </c>
      <c r="J16" s="2375">
        <f t="shared" si="7"/>
        <v>1012365.1632000001</v>
      </c>
      <c r="K16" s="2375">
        <f t="shared" si="7"/>
        <v>1236728.9813999999</v>
      </c>
      <c r="L16" s="2375">
        <f t="shared" si="7"/>
        <v>1253286.0852000001</v>
      </c>
      <c r="M16" s="2375">
        <f t="shared" si="7"/>
        <v>1572248.6766000001</v>
      </c>
      <c r="N16" s="2375">
        <f t="shared" si="7"/>
        <v>1504376.6324000002</v>
      </c>
      <c r="O16" s="2375">
        <f t="shared" si="7"/>
        <v>1626609.0340799999</v>
      </c>
      <c r="P16" s="2375">
        <f t="shared" si="7"/>
        <v>1623611.8001599999</v>
      </c>
      <c r="Q16" s="2375">
        <f t="shared" si="7"/>
        <v>1614294.51128</v>
      </c>
      <c r="R16" s="2375">
        <f t="shared" si="7"/>
        <v>1672912.9463999998</v>
      </c>
      <c r="S16" s="2375">
        <f t="shared" si="7"/>
        <v>1798314.6240000001</v>
      </c>
      <c r="T16" s="2375">
        <f t="shared" si="7"/>
        <v>1670637.4266000001</v>
      </c>
      <c r="U16" s="2375">
        <f t="shared" si="7"/>
        <v>1650149.6377599998</v>
      </c>
      <c r="V16" s="2375">
        <f t="shared" si="7"/>
        <v>1570101.2814399998</v>
      </c>
      <c r="W16" s="2375">
        <f t="shared" si="7"/>
        <v>1484573.4652</v>
      </c>
      <c r="X16" s="2375">
        <f t="shared" si="7"/>
        <v>1341269.3910400001</v>
      </c>
      <c r="Y16" s="2375">
        <f t="shared" si="7"/>
        <v>1123036.9799999997</v>
      </c>
      <c r="Z16" s="2375">
        <f t="shared" si="7"/>
        <v>849215.95687999995</v>
      </c>
      <c r="AA16" s="2375">
        <f t="shared" si="7"/>
        <v>746347.35</v>
      </c>
      <c r="AB16" s="2375">
        <f t="shared" si="7"/>
        <v>923415.03512000002</v>
      </c>
      <c r="AC16" s="2375">
        <f t="shared" si="7"/>
        <v>995872.41600000008</v>
      </c>
      <c r="AD16" s="2375">
        <f t="shared" si="7"/>
        <v>1131901.3580400001</v>
      </c>
      <c r="AE16" s="2375">
        <f t="shared" si="7"/>
        <v>1267031.0328000002</v>
      </c>
      <c r="AF16" s="2375">
        <f t="shared" si="7"/>
        <v>1350685.69328</v>
      </c>
      <c r="AG16" s="2375">
        <f t="shared" si="7"/>
        <v>1533718.9562399997</v>
      </c>
      <c r="AH16" s="2375">
        <f t="shared" si="7"/>
        <v>1740669.3252000003</v>
      </c>
      <c r="AI16" s="2375">
        <f t="shared" si="7"/>
        <v>1606324.0333200004</v>
      </c>
      <c r="AJ16" s="2375">
        <f t="shared" si="7"/>
        <v>1623828.9828000001</v>
      </c>
      <c r="AK16" s="2375">
        <f t="shared" si="7"/>
        <v>1336133.8717600002</v>
      </c>
      <c r="AL16" s="2375">
        <f t="shared" si="7"/>
        <v>1200485.18784</v>
      </c>
      <c r="AM16" s="2375">
        <f t="shared" si="7"/>
        <v>1166786.8731199999</v>
      </c>
      <c r="AN16" s="2375">
        <f t="shared" si="7"/>
        <v>1703504.0770800002</v>
      </c>
      <c r="AO16" s="2375">
        <f>SUM(E16:AN16)</f>
        <v>48444761.509800002</v>
      </c>
    </row>
    <row r="17" spans="1:43" ht="20.25" hidden="1" customHeight="1" x14ac:dyDescent="0.15">
      <c r="D17" s="2341" t="s">
        <v>638</v>
      </c>
      <c r="E17" s="2338">
        <f t="shared" ref="E17:T18" si="8">E7*E12</f>
        <v>859589.34899999993</v>
      </c>
      <c r="F17" s="2338">
        <f t="shared" si="8"/>
        <v>1211486.9779999999</v>
      </c>
      <c r="G17" s="2338">
        <f t="shared" si="8"/>
        <v>1084598.298</v>
      </c>
      <c r="H17" s="2338">
        <f t="shared" si="8"/>
        <v>1356013.2480000001</v>
      </c>
      <c r="I17" s="2338">
        <f t="shared" si="8"/>
        <v>1211383.6199999999</v>
      </c>
      <c r="J17" s="2338">
        <f t="shared" si="8"/>
        <v>1122541.2</v>
      </c>
      <c r="K17" s="2338">
        <f t="shared" si="8"/>
        <v>1314945.5219999999</v>
      </c>
      <c r="L17" s="2338">
        <f t="shared" si="8"/>
        <v>1463282.825</v>
      </c>
      <c r="M17" s="2338">
        <f t="shared" si="8"/>
        <v>1957516.7480000001</v>
      </c>
      <c r="N17" s="2338">
        <f t="shared" si="8"/>
        <v>1759098.9339999999</v>
      </c>
      <c r="O17" s="2338">
        <f t="shared" si="8"/>
        <v>2046919.6240000001</v>
      </c>
      <c r="P17" s="2338">
        <f t="shared" si="8"/>
        <v>1763545.0060000001</v>
      </c>
      <c r="Q17" s="2338">
        <f t="shared" si="8"/>
        <v>1832857.598</v>
      </c>
      <c r="R17" s="2338">
        <f t="shared" si="8"/>
        <v>1967751.9400000002</v>
      </c>
      <c r="S17" s="2338">
        <f t="shared" si="8"/>
        <v>2111744.5920000002</v>
      </c>
      <c r="T17" s="2338">
        <f t="shared" si="8"/>
        <v>1718978.3319999999</v>
      </c>
      <c r="U17" s="2338">
        <f t="shared" si="7"/>
        <v>1652318.4</v>
      </c>
      <c r="V17" s="2338">
        <f t="shared" si="7"/>
        <v>1396338.094</v>
      </c>
      <c r="W17" s="2338">
        <f t="shared" si="7"/>
        <v>1391720.94</v>
      </c>
      <c r="X17" s="2338">
        <f t="shared" si="7"/>
        <v>1446552.135</v>
      </c>
      <c r="Y17" s="2338">
        <f t="shared" si="7"/>
        <v>1034587.3809999999</v>
      </c>
      <c r="Z17" s="2338">
        <f t="shared" si="7"/>
        <v>1034591.5540000001</v>
      </c>
      <c r="AA17" s="2338">
        <f t="shared" si="7"/>
        <v>723003.35699999996</v>
      </c>
      <c r="AB17" s="2338">
        <f t="shared" si="7"/>
        <v>1004672.3</v>
      </c>
      <c r="AC17" s="2338">
        <f t="shared" si="7"/>
        <v>1031069.412</v>
      </c>
      <c r="AD17" s="2338">
        <f t="shared" si="7"/>
        <v>1274252.2719999999</v>
      </c>
      <c r="AE17" s="2338">
        <f t="shared" si="7"/>
        <v>1341871.8119999999</v>
      </c>
      <c r="AF17" s="2338">
        <f t="shared" si="7"/>
        <v>1486523.706</v>
      </c>
      <c r="AG17" s="2338">
        <f t="shared" si="7"/>
        <v>1623916.8399999999</v>
      </c>
      <c r="AH17" s="2338">
        <f t="shared" si="7"/>
        <v>1977813.145</v>
      </c>
      <c r="AI17" s="2338">
        <f t="shared" si="7"/>
        <v>1860983.55</v>
      </c>
      <c r="AJ17" s="2338">
        <f t="shared" si="7"/>
        <v>2170246.2439999999</v>
      </c>
      <c r="AK17" s="2338">
        <f t="shared" si="7"/>
        <v>2204796.1950000003</v>
      </c>
      <c r="AL17" s="2338">
        <f t="shared" si="7"/>
        <v>1779443.5959999999</v>
      </c>
      <c r="AM17" s="2338">
        <f t="shared" si="7"/>
        <v>1746113.7210000001</v>
      </c>
      <c r="AN17" s="2338">
        <f t="shared" si="7"/>
        <v>2353409.0759999999</v>
      </c>
      <c r="AO17" s="2338">
        <f t="shared" ref="AO17:AO18" si="9">SUM(E17:AN17)</f>
        <v>55316477.544000007</v>
      </c>
    </row>
    <row r="18" spans="1:43" ht="20.25" hidden="1" customHeight="1" x14ac:dyDescent="0.15">
      <c r="D18" s="2341" t="s">
        <v>639</v>
      </c>
      <c r="E18" s="2338">
        <f t="shared" si="8"/>
        <v>1499083.4879999999</v>
      </c>
      <c r="F18" s="2338">
        <f t="shared" si="7"/>
        <v>839204.23800000001</v>
      </c>
      <c r="G18" s="2338">
        <f t="shared" si="7"/>
        <v>1735494.953</v>
      </c>
      <c r="H18" s="2338">
        <f t="shared" si="7"/>
        <v>1619584.4600000002</v>
      </c>
      <c r="I18" s="2338">
        <f t="shared" si="7"/>
        <v>1667521.72</v>
      </c>
      <c r="J18" s="2338">
        <f t="shared" si="7"/>
        <v>1391053.0560000001</v>
      </c>
      <c r="K18" s="2338">
        <f t="shared" si="7"/>
        <v>1725499.395</v>
      </c>
      <c r="L18" s="2338">
        <f t="shared" si="7"/>
        <v>1301776.743</v>
      </c>
      <c r="M18" s="2338">
        <f t="shared" si="7"/>
        <v>1859394.618</v>
      </c>
      <c r="N18" s="2338">
        <f t="shared" si="7"/>
        <v>1535047.5760000001</v>
      </c>
      <c r="O18" s="2338">
        <f t="shared" si="7"/>
        <v>1655369.625</v>
      </c>
      <c r="P18" s="2338">
        <f t="shared" si="7"/>
        <v>1666904.32</v>
      </c>
      <c r="Q18" s="2338">
        <f t="shared" si="7"/>
        <v>1633315.8760000009</v>
      </c>
      <c r="R18" s="2338">
        <f t="shared" si="7"/>
        <v>1498381.7899999993</v>
      </c>
      <c r="S18" s="2338">
        <f t="shared" si="7"/>
        <v>1641835.7849999995</v>
      </c>
      <c r="T18" s="2338">
        <f t="shared" si="7"/>
        <v>1469966.2439999997</v>
      </c>
      <c r="U18" s="2338">
        <f t="shared" si="7"/>
        <v>1611890.2419999994</v>
      </c>
      <c r="V18" s="2338">
        <f t="shared" si="7"/>
        <v>1614071.111999999</v>
      </c>
      <c r="W18" s="2338">
        <f t="shared" si="7"/>
        <v>1491222.1899999997</v>
      </c>
      <c r="X18" s="2338">
        <f t="shared" si="7"/>
        <v>1276184.8700000006</v>
      </c>
      <c r="Y18" s="2338">
        <f t="shared" si="7"/>
        <v>1163132.9339999999</v>
      </c>
      <c r="Z18" s="2338">
        <f t="shared" si="7"/>
        <v>840149.55600000033</v>
      </c>
      <c r="AA18" s="2338">
        <f t="shared" si="7"/>
        <v>726253.60600000003</v>
      </c>
      <c r="AB18" s="2338">
        <f t="shared" si="7"/>
        <v>0</v>
      </c>
      <c r="AC18" s="2338">
        <f t="shared" si="7"/>
        <v>0</v>
      </c>
      <c r="AD18" s="2338">
        <f t="shared" si="7"/>
        <v>0</v>
      </c>
      <c r="AE18" s="2338">
        <f t="shared" si="7"/>
        <v>0</v>
      </c>
      <c r="AF18" s="2338">
        <f t="shared" si="7"/>
        <v>0</v>
      </c>
      <c r="AG18" s="2338">
        <f t="shared" si="7"/>
        <v>0</v>
      </c>
      <c r="AH18" s="2338">
        <f t="shared" si="7"/>
        <v>0</v>
      </c>
      <c r="AI18" s="2338">
        <f t="shared" si="7"/>
        <v>0</v>
      </c>
      <c r="AJ18" s="2338">
        <f t="shared" si="7"/>
        <v>0</v>
      </c>
      <c r="AK18" s="2338">
        <f t="shared" si="7"/>
        <v>0</v>
      </c>
      <c r="AL18" s="2338">
        <f t="shared" si="7"/>
        <v>0</v>
      </c>
      <c r="AM18" s="2338">
        <f t="shared" si="7"/>
        <v>0</v>
      </c>
      <c r="AN18" s="2338">
        <f t="shared" si="7"/>
        <v>0</v>
      </c>
      <c r="AO18" s="2338">
        <f t="shared" si="9"/>
        <v>33462338.397000004</v>
      </c>
    </row>
    <row r="19" spans="1:43" ht="20.25" hidden="1" customHeight="1" x14ac:dyDescent="0.15">
      <c r="D19" s="2431" t="s">
        <v>435</v>
      </c>
      <c r="E19" s="2432">
        <f>E18/E16</f>
        <v>1.6023695785337817</v>
      </c>
      <c r="F19" s="2432">
        <f t="shared" ref="F19:AO19" si="10">F18/F16</f>
        <v>0.75562266756343621</v>
      </c>
      <c r="G19" s="2432">
        <f t="shared" si="10"/>
        <v>1.4762639827164261</v>
      </c>
      <c r="H19" s="2432">
        <f t="shared" si="10"/>
        <v>1.3808544916265191</v>
      </c>
      <c r="I19" s="2432">
        <f t="shared" si="10"/>
        <v>1.4892772539854182</v>
      </c>
      <c r="J19" s="2432">
        <f t="shared" si="10"/>
        <v>1.3740625483427342</v>
      </c>
      <c r="K19" s="2432">
        <f t="shared" si="10"/>
        <v>1.3952122259209152</v>
      </c>
      <c r="L19" s="2432">
        <f t="shared" si="10"/>
        <v>1.0386908131931121</v>
      </c>
      <c r="M19" s="2432">
        <f t="shared" si="10"/>
        <v>1.1826339215123114</v>
      </c>
      <c r="N19" s="2432">
        <f t="shared" si="10"/>
        <v>1.0203878091027438</v>
      </c>
      <c r="O19" s="2432">
        <f t="shared" si="10"/>
        <v>1.0176813175861075</v>
      </c>
      <c r="P19" s="2432">
        <f t="shared" si="10"/>
        <v>1.0266643293894107</v>
      </c>
      <c r="Q19" s="2432">
        <f t="shared" si="10"/>
        <v>1.0117830820752272</v>
      </c>
      <c r="R19" s="2432">
        <f t="shared" si="10"/>
        <v>0.89567230215082017</v>
      </c>
      <c r="S19" s="2432">
        <f t="shared" si="10"/>
        <v>0.91298583856703341</v>
      </c>
      <c r="T19" s="2432">
        <f t="shared" si="10"/>
        <v>0.87988346279994656</v>
      </c>
      <c r="U19" s="2432">
        <f t="shared" si="10"/>
        <v>0.97681459009260774</v>
      </c>
      <c r="V19" s="2432">
        <f t="shared" si="10"/>
        <v>1.0280044549225975</v>
      </c>
      <c r="W19" s="2432">
        <f t="shared" si="10"/>
        <v>1.0044785421239522</v>
      </c>
      <c r="X19" s="2432">
        <f t="shared" si="10"/>
        <v>0.95147542956338249</v>
      </c>
      <c r="Y19" s="2432">
        <f t="shared" si="10"/>
        <v>1.0357031466586257</v>
      </c>
      <c r="Z19" s="2432">
        <f t="shared" si="10"/>
        <v>0.98932379825585315</v>
      </c>
      <c r="AA19" s="2432">
        <f t="shared" si="10"/>
        <v>0.97307722202001523</v>
      </c>
      <c r="AB19" s="2432">
        <f t="shared" si="10"/>
        <v>0</v>
      </c>
      <c r="AC19" s="2432">
        <f t="shared" si="10"/>
        <v>0</v>
      </c>
      <c r="AD19" s="2432">
        <f t="shared" si="10"/>
        <v>0</v>
      </c>
      <c r="AE19" s="2432">
        <f t="shared" si="10"/>
        <v>0</v>
      </c>
      <c r="AF19" s="2432">
        <f t="shared" si="10"/>
        <v>0</v>
      </c>
      <c r="AG19" s="2432">
        <f t="shared" si="10"/>
        <v>0</v>
      </c>
      <c r="AH19" s="2432">
        <f t="shared" si="10"/>
        <v>0</v>
      </c>
      <c r="AI19" s="2432">
        <f t="shared" si="10"/>
        <v>0</v>
      </c>
      <c r="AJ19" s="2432">
        <f t="shared" si="10"/>
        <v>0</v>
      </c>
      <c r="AK19" s="2432">
        <f t="shared" si="10"/>
        <v>0</v>
      </c>
      <c r="AL19" s="2432">
        <f t="shared" si="10"/>
        <v>0</v>
      </c>
      <c r="AM19" s="2432">
        <f t="shared" si="10"/>
        <v>0</v>
      </c>
      <c r="AN19" s="2432">
        <f t="shared" si="10"/>
        <v>0</v>
      </c>
      <c r="AO19" s="2432">
        <f t="shared" si="10"/>
        <v>0.69073182226794183</v>
      </c>
    </row>
    <row r="20" spans="1:43" ht="20.25" customHeight="1" x14ac:dyDescent="0.15">
      <c r="D20" s="2445" t="s">
        <v>656</v>
      </c>
      <c r="E20" s="2474">
        <f>IFERROR(E8/E22,"")</f>
        <v>0.20058385356454719</v>
      </c>
      <c r="F20" s="2475">
        <f t="shared" ref="F20:AN20" si="11">IFERROR(F8/F22,"")</f>
        <v>9.103536562902928E-2</v>
      </c>
      <c r="G20" s="2475">
        <f t="shared" si="11"/>
        <v>0.16422942609999733</v>
      </c>
      <c r="H20" s="2475">
        <f t="shared" si="11"/>
        <v>0.16356531162136834</v>
      </c>
      <c r="I20" s="2475">
        <f t="shared" si="11"/>
        <v>0.15859529860228716</v>
      </c>
      <c r="J20" s="2475">
        <f t="shared" si="11"/>
        <v>0.14970150765514822</v>
      </c>
      <c r="K20" s="2475">
        <f t="shared" si="11"/>
        <v>0.14944359803494806</v>
      </c>
      <c r="L20" s="2475">
        <f t="shared" si="11"/>
        <v>0.13603940834653988</v>
      </c>
      <c r="M20" s="2475">
        <f t="shared" si="11"/>
        <v>0.14860850106385581</v>
      </c>
      <c r="N20" s="2475">
        <f t="shared" si="11"/>
        <v>0.16195715579974868</v>
      </c>
      <c r="O20" s="2475">
        <f t="shared" si="11"/>
        <v>0.1777188618311949</v>
      </c>
      <c r="P20" s="2475">
        <f t="shared" si="11"/>
        <v>0.17185771220439189</v>
      </c>
      <c r="Q20" s="2475">
        <f t="shared" si="11"/>
        <v>0.18303238546603473</v>
      </c>
      <c r="R20" s="2475">
        <f t="shared" si="11"/>
        <v>0.17242497860475395</v>
      </c>
      <c r="S20" s="2475">
        <f t="shared" si="11"/>
        <v>0.17922954960568963</v>
      </c>
      <c r="T20" s="2475">
        <f t="shared" si="11"/>
        <v>0.16742944503130658</v>
      </c>
      <c r="U20" s="2475">
        <f t="shared" si="11"/>
        <v>0.15978180068019693</v>
      </c>
      <c r="V20" s="2475">
        <f t="shared" si="11"/>
        <v>0.1493761936941182</v>
      </c>
      <c r="W20" s="2475">
        <f t="shared" si="11"/>
        <v>0.13246644036525346</v>
      </c>
      <c r="X20" s="2475">
        <f t="shared" si="11"/>
        <v>0.11902562114368423</v>
      </c>
      <c r="Y20" s="2475">
        <f t="shared" si="11"/>
        <v>9.310017363277534E-2</v>
      </c>
      <c r="Z20" s="2475">
        <f t="shared" si="11"/>
        <v>7.8808962939954152E-2</v>
      </c>
      <c r="AA20" s="2475">
        <f t="shared" si="11"/>
        <v>6.3850168086414832E-2</v>
      </c>
      <c r="AB20" s="2475" t="str">
        <f t="shared" si="11"/>
        <v/>
      </c>
      <c r="AC20" s="2475" t="str">
        <f t="shared" si="11"/>
        <v/>
      </c>
      <c r="AD20" s="2475" t="str">
        <f t="shared" si="11"/>
        <v/>
      </c>
      <c r="AE20" s="2475" t="str">
        <f t="shared" si="11"/>
        <v/>
      </c>
      <c r="AF20" s="2475" t="str">
        <f t="shared" si="11"/>
        <v/>
      </c>
      <c r="AG20" s="2475" t="str">
        <f t="shared" si="11"/>
        <v/>
      </c>
      <c r="AH20" s="2475" t="str">
        <f t="shared" si="11"/>
        <v/>
      </c>
      <c r="AI20" s="2475" t="str">
        <f t="shared" si="11"/>
        <v/>
      </c>
      <c r="AJ20" s="2475" t="str">
        <f t="shared" si="11"/>
        <v/>
      </c>
      <c r="AK20" s="2475" t="str">
        <f t="shared" si="11"/>
        <v/>
      </c>
      <c r="AL20" s="2475" t="str">
        <f t="shared" si="11"/>
        <v/>
      </c>
      <c r="AM20" s="2475" t="str">
        <f t="shared" si="11"/>
        <v/>
      </c>
      <c r="AN20" s="2476" t="str">
        <f t="shared" si="11"/>
        <v/>
      </c>
      <c r="AO20" s="2457"/>
    </row>
    <row r="21" spans="1:43" ht="20.25" customHeight="1" thickBot="1" x14ac:dyDescent="0.2">
      <c r="D21" s="2446" t="s">
        <v>657</v>
      </c>
      <c r="E21" s="2467">
        <f>IFERROR(E13/E23,"")</f>
        <v>0.71464019851116622</v>
      </c>
      <c r="F21" s="2468">
        <f t="shared" ref="F21:AN21" si="12">IFERROR(F13/F23,"")</f>
        <v>0.80857142857142861</v>
      </c>
      <c r="G21" s="2468">
        <f t="shared" si="12"/>
        <v>0.85240963855421692</v>
      </c>
      <c r="H21" s="2468">
        <f t="shared" si="12"/>
        <v>0.88957055214723924</v>
      </c>
      <c r="I21" s="2468">
        <f t="shared" si="12"/>
        <v>0.97093023255813948</v>
      </c>
      <c r="J21" s="2468">
        <f t="shared" si="12"/>
        <v>1.011173184357542</v>
      </c>
      <c r="K21" s="2468">
        <f t="shared" si="12"/>
        <v>0.99722222222222223</v>
      </c>
      <c r="L21" s="2468">
        <f t="shared" si="12"/>
        <v>1</v>
      </c>
      <c r="M21" s="2468">
        <f t="shared" si="12"/>
        <v>0.95327102803738317</v>
      </c>
      <c r="N21" s="2468">
        <f t="shared" si="12"/>
        <v>0.90819672131147544</v>
      </c>
      <c r="O21" s="2468">
        <f t="shared" si="12"/>
        <v>0.87138263665594851</v>
      </c>
      <c r="P21" s="2468">
        <f t="shared" si="12"/>
        <v>0.83660130718954251</v>
      </c>
      <c r="Q21" s="2468">
        <f t="shared" si="12"/>
        <v>0.85283630518676956</v>
      </c>
      <c r="R21" s="2468">
        <f t="shared" si="12"/>
        <v>0.86921819300892644</v>
      </c>
      <c r="S21" s="2468">
        <f t="shared" si="12"/>
        <v>0.84793323168435719</v>
      </c>
      <c r="T21" s="2468">
        <f t="shared" si="12"/>
        <v>0.85375708187525789</v>
      </c>
      <c r="U21" s="2468">
        <f t="shared" si="12"/>
        <v>0.96452361713441104</v>
      </c>
      <c r="V21" s="2468">
        <f t="shared" si="12"/>
        <v>1.0871766141380694</v>
      </c>
      <c r="W21" s="2468">
        <f t="shared" si="12"/>
        <v>1.1297804790260559</v>
      </c>
      <c r="X21" s="2468">
        <f t="shared" si="12"/>
        <v>1.1333386518249347</v>
      </c>
      <c r="Y21" s="2468">
        <f t="shared" si="12"/>
        <v>1.1240634298976648</v>
      </c>
      <c r="Z21" s="2468">
        <f t="shared" si="12"/>
        <v>1.1135878466247897</v>
      </c>
      <c r="AA21" s="2468">
        <f t="shared" si="12"/>
        <v>1.2443965600782165</v>
      </c>
      <c r="AB21" s="2468" t="str">
        <f t="shared" si="12"/>
        <v/>
      </c>
      <c r="AC21" s="2468" t="str">
        <f t="shared" si="12"/>
        <v/>
      </c>
      <c r="AD21" s="2468" t="str">
        <f t="shared" si="12"/>
        <v/>
      </c>
      <c r="AE21" s="2468" t="str">
        <f t="shared" si="12"/>
        <v/>
      </c>
      <c r="AF21" s="2468" t="str">
        <f t="shared" si="12"/>
        <v/>
      </c>
      <c r="AG21" s="2468" t="str">
        <f t="shared" si="12"/>
        <v/>
      </c>
      <c r="AH21" s="2468" t="str">
        <f t="shared" si="12"/>
        <v/>
      </c>
      <c r="AI21" s="2468" t="str">
        <f t="shared" si="12"/>
        <v/>
      </c>
      <c r="AJ21" s="2468" t="str">
        <f t="shared" si="12"/>
        <v/>
      </c>
      <c r="AK21" s="2468" t="str">
        <f t="shared" si="12"/>
        <v/>
      </c>
      <c r="AL21" s="2468" t="str">
        <f t="shared" si="12"/>
        <v/>
      </c>
      <c r="AM21" s="2468" t="str">
        <f t="shared" si="12"/>
        <v/>
      </c>
      <c r="AN21" s="2469" t="str">
        <f t="shared" si="12"/>
        <v/>
      </c>
      <c r="AO21" s="2458"/>
    </row>
    <row r="22" spans="1:43" ht="20.25" hidden="1" customHeight="1" x14ac:dyDescent="0.15">
      <c r="A22" s="2332" t="str">
        <f>$R$2</f>
        <v>野菜総数</v>
      </c>
      <c r="B22" s="2332" t="s">
        <v>433</v>
      </c>
      <c r="C22" s="2332" t="str">
        <f>A22&amp;B22</f>
        <v>野菜総数数量</v>
      </c>
      <c r="D22" s="2445" t="s">
        <v>653</v>
      </c>
      <c r="E22" s="2463">
        <f>VLOOKUP($C$22,'2025旬別'!$A$6:$AM$188,4,FALSE)</f>
        <v>25950</v>
      </c>
      <c r="F22" s="2464">
        <f>VLOOKUP($C$22,'2025旬別'!$A$6:$AM$188,5,FALSE)</f>
        <v>32574</v>
      </c>
      <c r="G22" s="2464">
        <f>VLOOKUP($C$22,'2025旬別'!$A$6:$AM$188,6,FALSE)</f>
        <v>37341</v>
      </c>
      <c r="H22" s="2464">
        <f>VLOOKUP($C$22,'2025旬別'!$A$6:$AM$188,7,FALSE)</f>
        <v>34144</v>
      </c>
      <c r="I22" s="2464">
        <f>VLOOKUP($C$22,'2025旬別'!$A$6:$AM$188,8,FALSE)</f>
        <v>31480</v>
      </c>
      <c r="J22" s="2464">
        <f>VLOOKUP($C$22,'2025旬別'!$A$6:$AM$188,9,FALSE)</f>
        <v>25669</v>
      </c>
      <c r="K22" s="2464">
        <f>VLOOKUP($C$22,'2025旬別'!$A$6:$AM$188,10,FALSE)</f>
        <v>32162</v>
      </c>
      <c r="L22" s="2464">
        <f>VLOOKUP($C$22,'2025旬別'!$A$6:$AM$188,11,FALSE)</f>
        <v>28395</v>
      </c>
      <c r="M22" s="2464">
        <f>VLOOKUP($C$22,'2025旬別'!$A$6:$AM$188,12,FALSE)</f>
        <v>40889</v>
      </c>
      <c r="N22" s="2464">
        <f>VLOOKUP($C$22,'2025旬別'!$A$6:$AM$188,13,FALSE)</f>
        <v>34217</v>
      </c>
      <c r="O22" s="2464">
        <f>VLOOKUP($C$22,'2025旬別'!$A$6:$AM$188,14,FALSE)</f>
        <v>34371</v>
      </c>
      <c r="P22" s="2464">
        <f>VLOOKUP($C$22,'2025旬別'!$A$6:$AM$188,15,FALSE)</f>
        <v>37888</v>
      </c>
      <c r="Q22" s="2464">
        <f>VLOOKUP($C$22,'2025旬別'!$A$6:$AM$188,16,FALSE)</f>
        <v>36714</v>
      </c>
      <c r="R22" s="2464">
        <f>VLOOKUP($C$22,'2025旬別'!$A$6:$AM$188,17,FALSE)</f>
        <v>36223</v>
      </c>
      <c r="S22" s="2464">
        <f>VLOOKUP($C$22,'2025旬別'!$A$6:$AM$188,18,FALSE)</f>
        <v>40374.95500000006</v>
      </c>
      <c r="T22" s="2464">
        <f>VLOOKUP($C$22,'2025旬別'!$A$6:$AM$188,19,FALSE)</f>
        <v>35918.908999999992</v>
      </c>
      <c r="U22" s="2464">
        <f>VLOOKUP($C$22,'2025旬別'!$A$6:$AM$188,20,FALSE)</f>
        <v>35367.112999999998</v>
      </c>
      <c r="V22" s="2464">
        <f>VLOOKUP($C$22,'2025旬別'!$A$6:$AM$188,21,FALSE)</f>
        <v>34655.54899999997</v>
      </c>
      <c r="W22" s="2464">
        <f>VLOOKUP($C$22,'2025旬別'!$A$6:$AM$188,22,FALSE)</f>
        <v>34688.249999999993</v>
      </c>
      <c r="X22" s="2464">
        <f>VLOOKUP($C$22,'2025旬別'!$A$6:$AM$188,23,FALSE)</f>
        <v>32360.226000000002</v>
      </c>
      <c r="Y22" s="2464">
        <f>VLOOKUP($C$22,'2025旬別'!$A$6:$AM$188,24,FALSE)</f>
        <v>37768.790999999983</v>
      </c>
      <c r="Z22" s="2464">
        <f>VLOOKUP($C$22,'2025旬別'!$A$6:$AM$188,25,FALSE)</f>
        <v>32229.291000000008</v>
      </c>
      <c r="AA22" s="2464">
        <f>VLOOKUP($C$22,'2025旬別'!$A$6:$AM$188,26,FALSE)</f>
        <v>29246.266000000007</v>
      </c>
      <c r="AB22" s="2464">
        <f>VLOOKUP($C$22,'2025旬別'!$A$6:$AM$188,27,FALSE)</f>
        <v>0</v>
      </c>
      <c r="AC22" s="2464">
        <f>VLOOKUP($C$22,'2025旬別'!$A$6:$AM$188,28,FALSE)</f>
        <v>0</v>
      </c>
      <c r="AD22" s="2464">
        <f>VLOOKUP($C$22,'2025旬別'!$A$6:$AM$188,29,FALSE)</f>
        <v>0</v>
      </c>
      <c r="AE22" s="2464">
        <f>VLOOKUP($C$22,'2025旬別'!$A$6:$AM$188,30,FALSE)</f>
        <v>0</v>
      </c>
      <c r="AF22" s="2464">
        <f>VLOOKUP($C$22,'2025旬別'!$A$6:$AM$188,31,FALSE)</f>
        <v>0</v>
      </c>
      <c r="AG22" s="2464">
        <f>VLOOKUP($C$22,'2025旬別'!$A$6:$AM$188,32,FALSE)</f>
        <v>0</v>
      </c>
      <c r="AH22" s="2464">
        <f>VLOOKUP($C$22,'2025旬別'!$A$6:$AM$188,33,FALSE)</f>
        <v>0</v>
      </c>
      <c r="AI22" s="2464">
        <f>VLOOKUP($C$22,'2025旬別'!$A$6:$AM$188,34,FALSE)</f>
        <v>0</v>
      </c>
      <c r="AJ22" s="2464">
        <f>VLOOKUP($C$22,'2025旬別'!$A$6:$AM$188,35,FALSE)</f>
        <v>0</v>
      </c>
      <c r="AK22" s="2464">
        <f>VLOOKUP($C$22,'2025旬別'!$A$6:$AM$188,36,FALSE)</f>
        <v>0</v>
      </c>
      <c r="AL22" s="2464">
        <f>VLOOKUP($C$22,'2025旬別'!$A$6:$AM$188,37,FALSE)</f>
        <v>0</v>
      </c>
      <c r="AM22" s="2464">
        <f>VLOOKUP($C$22,'2025旬別'!$A$6:$AM$188,38,FALSE)</f>
        <v>0</v>
      </c>
      <c r="AN22" s="2465">
        <f>VLOOKUP($C$22,'2025旬別'!$A$6:$AM$188,39,FALSE)</f>
        <v>0</v>
      </c>
      <c r="AO22" s="2466"/>
    </row>
    <row r="23" spans="1:43" ht="20.25" hidden="1" customHeight="1" thickBot="1" x14ac:dyDescent="0.2">
      <c r="A23" s="2332" t="str">
        <f t="shared" ref="A23" si="13">$R$2</f>
        <v>野菜総数</v>
      </c>
      <c r="B23" s="2332" t="s">
        <v>434</v>
      </c>
      <c r="C23" s="2332" t="str">
        <f t="shared" ref="C23" si="14">A23&amp;B23</f>
        <v>野菜総数価格</v>
      </c>
      <c r="D23" s="2446" t="s">
        <v>655</v>
      </c>
      <c r="E23" s="2460">
        <f>VLOOKUP($C$23,'2025旬別'!$A$6:$AM$188,4,FALSE)</f>
        <v>403</v>
      </c>
      <c r="F23" s="2461">
        <f>VLOOKUP($C$23,'2025旬別'!$A$6:$AM$188,5,FALSE)</f>
        <v>350</v>
      </c>
      <c r="G23" s="2461">
        <f>VLOOKUP($C$23,'2025旬別'!$A$6:$AM$188,6,FALSE)</f>
        <v>332</v>
      </c>
      <c r="H23" s="2461">
        <f>VLOOKUP($C$23,'2025旬別'!$A$6:$AM$188,7,FALSE)</f>
        <v>326</v>
      </c>
      <c r="I23" s="2461">
        <f>VLOOKUP($C$23,'2025旬別'!$A$6:$AM$188,8,FALSE)</f>
        <v>344</v>
      </c>
      <c r="J23" s="2461">
        <f>VLOOKUP($C$23,'2025旬別'!$A$6:$AM$188,9,FALSE)</f>
        <v>358</v>
      </c>
      <c r="K23" s="2461">
        <f>VLOOKUP($C$23,'2025旬別'!$A$6:$AM$188,10,FALSE)</f>
        <v>360</v>
      </c>
      <c r="L23" s="2461">
        <f>VLOOKUP($C$23,'2025旬別'!$A$6:$AM$188,11,FALSE)</f>
        <v>337</v>
      </c>
      <c r="M23" s="2461">
        <f>VLOOKUP($C$23,'2025旬別'!$A$6:$AM$188,12,FALSE)</f>
        <v>321</v>
      </c>
      <c r="N23" s="2461">
        <f>VLOOKUP($C$23,'2025旬別'!$A$6:$AM$188,13,FALSE)</f>
        <v>305</v>
      </c>
      <c r="O23" s="2461">
        <f>VLOOKUP($C$23,'2025旬別'!$A$6:$AM$188,14,FALSE)</f>
        <v>311</v>
      </c>
      <c r="P23" s="2461">
        <f>VLOOKUP($C$23,'2025旬別'!$A$6:$AM$188,15,FALSE)</f>
        <v>306</v>
      </c>
      <c r="Q23" s="2461">
        <f>VLOOKUP($C$23,'2025旬別'!$A$6:$AM$188,16,FALSE)</f>
        <v>285</v>
      </c>
      <c r="R23" s="2461">
        <f>VLOOKUP($C$23,'2025旬別'!$A$6:$AM$188,17,FALSE)</f>
        <v>276</v>
      </c>
      <c r="S23" s="2461">
        <f>VLOOKUP($C$23,'2025旬別'!$A$6:$AM$188,18,FALSE)</f>
        <v>267.57553119254203</v>
      </c>
      <c r="T23" s="2461">
        <f>VLOOKUP($C$23,'2025旬別'!$A$6:$AM$188,19,FALSE)</f>
        <v>286.29783772107334</v>
      </c>
      <c r="U23" s="2461">
        <f>VLOOKUP($C$23,'2025旬別'!$A$6:$AM$188,20,FALSE)</f>
        <v>295.73020124656472</v>
      </c>
      <c r="V23" s="2461">
        <f>VLOOKUP($C$23,'2025旬別'!$A$6:$AM$188,21,FALSE)</f>
        <v>286.79289694703743</v>
      </c>
      <c r="W23" s="2461">
        <f>VLOOKUP($C$23,'2025旬別'!$A$6:$AM$188,22,FALSE)</f>
        <v>287.24999805409624</v>
      </c>
      <c r="X23" s="2461">
        <f>VLOOKUP($C$23,'2025旬別'!$A$6:$AM$188,23,FALSE)</f>
        <v>292.34918572571161</v>
      </c>
      <c r="Y23" s="2461">
        <f>VLOOKUP($C$23,'2025旬別'!$A$6:$AM$188,24,FALSE)</f>
        <v>294.2760785750329</v>
      </c>
      <c r="Z23" s="2461">
        <f>VLOOKUP($C$23,'2025旬別'!$A$6:$AM$188,25,FALSE)</f>
        <v>297.033720723177</v>
      </c>
      <c r="AA23" s="2461">
        <f>VLOOKUP($C$23,'2025旬別'!$A$6:$AM$188,26,FALSE)</f>
        <v>312.53382654045487</v>
      </c>
      <c r="AB23" s="2461">
        <f>VLOOKUP($C$23,'2025旬別'!$A$6:$AM$188,27,FALSE)</f>
        <v>0</v>
      </c>
      <c r="AC23" s="2461">
        <f>VLOOKUP($C$23,'2025旬別'!$A$6:$AM$188,28,FALSE)</f>
        <v>0</v>
      </c>
      <c r="AD23" s="2461">
        <f>VLOOKUP($C$23,'2025旬別'!$A$6:$AM$188,29,FALSE)</f>
        <v>0</v>
      </c>
      <c r="AE23" s="2461">
        <f>VLOOKUP($C$23,'2025旬別'!$A$6:$AM$188,30,FALSE)</f>
        <v>0</v>
      </c>
      <c r="AF23" s="2461">
        <f>VLOOKUP($C$23,'2025旬別'!$A$6:$AM$188,31,FALSE)</f>
        <v>0</v>
      </c>
      <c r="AG23" s="2461">
        <f>VLOOKUP($C$23,'2025旬別'!$A$6:$AM$188,32,FALSE)</f>
        <v>0</v>
      </c>
      <c r="AH23" s="2461">
        <f>VLOOKUP($C$23,'2025旬別'!$A$6:$AM$188,33,FALSE)</f>
        <v>0</v>
      </c>
      <c r="AI23" s="2461">
        <f>VLOOKUP($C$23,'2025旬別'!$A$6:$AM$188,34,FALSE)</f>
        <v>0</v>
      </c>
      <c r="AJ23" s="2461">
        <f>VLOOKUP($C$23,'2025旬別'!$A$6:$AM$188,35,FALSE)</f>
        <v>0</v>
      </c>
      <c r="AK23" s="2461">
        <f>VLOOKUP($C$23,'2025旬別'!$A$6:$AM$188,36,FALSE)</f>
        <v>0</v>
      </c>
      <c r="AL23" s="2461">
        <f>VLOOKUP($C$23,'2025旬別'!$A$6:$AM$188,37,FALSE)</f>
        <v>0</v>
      </c>
      <c r="AM23" s="2461">
        <f>VLOOKUP($C$23,'2025旬別'!$A$6:$AM$188,38,FALSE)</f>
        <v>0</v>
      </c>
      <c r="AN23" s="2462">
        <f>VLOOKUP($C$23,'2025旬別'!$A$6:$AM$188,39,FALSE)</f>
        <v>0</v>
      </c>
      <c r="AO23" s="2459"/>
    </row>
    <row r="24" spans="1:43" ht="20.25" hidden="1" customHeight="1" x14ac:dyDescent="0.15">
      <c r="D24" s="2455" t="s">
        <v>436</v>
      </c>
      <c r="E24" s="2456">
        <f>E18/E17</f>
        <v>1.7439530745046494</v>
      </c>
      <c r="F24" s="2456">
        <f t="shared" ref="F24:AO24" si="15">F18/F17</f>
        <v>0.69270594999329826</v>
      </c>
      <c r="G24" s="2456">
        <f t="shared" si="15"/>
        <v>1.600126937503271</v>
      </c>
      <c r="H24" s="2456">
        <f t="shared" si="15"/>
        <v>1.194372151148777</v>
      </c>
      <c r="I24" s="2456">
        <f t="shared" si="15"/>
        <v>1.3765430640377985</v>
      </c>
      <c r="J24" s="2456">
        <f t="shared" si="15"/>
        <v>1.2392000008552027</v>
      </c>
      <c r="K24" s="2456">
        <f t="shared" si="15"/>
        <v>1.3122212031838079</v>
      </c>
      <c r="L24" s="2456">
        <f t="shared" si="15"/>
        <v>0.88962756943450083</v>
      </c>
      <c r="M24" s="2456">
        <f t="shared" si="15"/>
        <v>0.94987418110202548</v>
      </c>
      <c r="N24" s="2456">
        <f t="shared" si="15"/>
        <v>0.87263288398991223</v>
      </c>
      <c r="O24" s="2456">
        <f t="shared" si="15"/>
        <v>0.8087125676997271</v>
      </c>
      <c r="P24" s="2456">
        <f t="shared" si="15"/>
        <v>0.94520089610914071</v>
      </c>
      <c r="Q24" s="2456">
        <f t="shared" si="15"/>
        <v>0.89113081004343297</v>
      </c>
      <c r="R24" s="2456">
        <f t="shared" si="15"/>
        <v>0.7614688414434998</v>
      </c>
      <c r="S24" s="2456">
        <f t="shared" si="15"/>
        <v>0.77747838977299932</v>
      </c>
      <c r="T24" s="2456">
        <f t="shared" si="15"/>
        <v>0.85513948409676621</v>
      </c>
      <c r="U24" s="2456">
        <f t="shared" si="15"/>
        <v>0.97553246517136138</v>
      </c>
      <c r="V24" s="2456">
        <f t="shared" si="15"/>
        <v>1.1559314459267334</v>
      </c>
      <c r="W24" s="2456">
        <f t="shared" si="15"/>
        <v>1.0714951159677168</v>
      </c>
      <c r="X24" s="2456">
        <f t="shared" si="15"/>
        <v>0.88222528529882582</v>
      </c>
      <c r="Y24" s="2456">
        <f t="shared" si="15"/>
        <v>1.1242481354023011</v>
      </c>
      <c r="Z24" s="2456">
        <f t="shared" si="15"/>
        <v>0.81205916745769247</v>
      </c>
      <c r="AA24" s="2456">
        <f t="shared" si="15"/>
        <v>1.0044954825845989</v>
      </c>
      <c r="AB24" s="2456">
        <f t="shared" si="15"/>
        <v>0</v>
      </c>
      <c r="AC24" s="2456">
        <f t="shared" si="15"/>
        <v>0</v>
      </c>
      <c r="AD24" s="2456">
        <f t="shared" si="15"/>
        <v>0</v>
      </c>
      <c r="AE24" s="2456">
        <f t="shared" si="15"/>
        <v>0</v>
      </c>
      <c r="AF24" s="2456">
        <f t="shared" si="15"/>
        <v>0</v>
      </c>
      <c r="AG24" s="2456">
        <f t="shared" si="15"/>
        <v>0</v>
      </c>
      <c r="AH24" s="2456">
        <f t="shared" si="15"/>
        <v>0</v>
      </c>
      <c r="AI24" s="2456">
        <f t="shared" si="15"/>
        <v>0</v>
      </c>
      <c r="AJ24" s="2456">
        <f t="shared" si="15"/>
        <v>0</v>
      </c>
      <c r="AK24" s="2456">
        <f t="shared" si="15"/>
        <v>0</v>
      </c>
      <c r="AL24" s="2456">
        <f t="shared" si="15"/>
        <v>0</v>
      </c>
      <c r="AM24" s="2456">
        <f t="shared" si="15"/>
        <v>0</v>
      </c>
      <c r="AN24" s="2456">
        <f t="shared" si="15"/>
        <v>0</v>
      </c>
      <c r="AO24" s="2456">
        <f t="shared" si="15"/>
        <v>0.60492532935386722</v>
      </c>
    </row>
    <row r="25" spans="1:43" ht="16.5" customHeight="1" x14ac:dyDescent="0.15">
      <c r="D25" s="2345" t="s">
        <v>659</v>
      </c>
      <c r="E25" s="2334"/>
      <c r="F25" s="2334"/>
      <c r="G25" s="2334"/>
      <c r="H25" s="2334"/>
      <c r="I25" s="2334"/>
      <c r="J25" s="2334"/>
      <c r="K25" s="2334"/>
      <c r="L25" s="2334"/>
      <c r="M25" s="2334"/>
      <c r="N25" s="2334"/>
      <c r="O25" s="2334"/>
      <c r="P25" s="2334"/>
      <c r="S25" s="2334"/>
      <c r="T25" s="2334"/>
      <c r="V25" s="2334"/>
      <c r="W25" s="2334"/>
      <c r="X25" s="2334"/>
      <c r="Y25" s="2334"/>
      <c r="Z25" s="2334"/>
      <c r="AA25" s="2334"/>
      <c r="AB25" s="2334"/>
      <c r="AD25" s="2334"/>
      <c r="AF25" s="2334"/>
      <c r="AG25" s="2334"/>
      <c r="AH25" s="2334"/>
      <c r="AI25" s="2334"/>
      <c r="AJ25" s="2334"/>
      <c r="AK25" s="2334"/>
      <c r="AL25" s="2334"/>
      <c r="AM25" s="2334"/>
      <c r="AN25" s="2334"/>
    </row>
    <row r="26" spans="1:43" ht="12" hidden="1" x14ac:dyDescent="0.15">
      <c r="D26" s="2335"/>
      <c r="E26" s="2334"/>
      <c r="F26" s="2334"/>
      <c r="G26" s="2334"/>
      <c r="H26" s="2334"/>
      <c r="I26" s="2334"/>
      <c r="J26" s="2334"/>
      <c r="K26" s="2334"/>
      <c r="L26" s="2334"/>
      <c r="M26" s="2334"/>
      <c r="N26" s="2334"/>
      <c r="O26" s="2334"/>
      <c r="P26" s="2334"/>
      <c r="Q26" s="2345"/>
      <c r="S26" s="2334"/>
      <c r="T26" s="2334"/>
      <c r="V26" s="2334"/>
      <c r="W26" s="2334"/>
      <c r="X26" s="2334"/>
      <c r="Y26" s="2334"/>
      <c r="Z26" s="2334"/>
      <c r="AA26" s="2334"/>
      <c r="AB26" s="2334"/>
      <c r="AD26" s="2334"/>
      <c r="AF26" s="2334"/>
      <c r="AG26" s="2334"/>
      <c r="AH26" s="2334"/>
      <c r="AI26" s="2334"/>
      <c r="AJ26" s="2334"/>
      <c r="AK26" s="2334"/>
      <c r="AL26" s="2334"/>
      <c r="AM26" s="2334"/>
      <c r="AN26" s="2334"/>
      <c r="AQ26" s="2339" t="s">
        <v>432</v>
      </c>
    </row>
    <row r="27" spans="1:43" hidden="1" x14ac:dyDescent="0.15">
      <c r="AQ27" s="2339" t="s">
        <v>442</v>
      </c>
    </row>
    <row r="28" spans="1:43" hidden="1" x14ac:dyDescent="0.15">
      <c r="D28" s="2353"/>
      <c r="AQ28" s="2339" t="s">
        <v>16</v>
      </c>
    </row>
    <row r="29" spans="1:43" hidden="1" x14ac:dyDescent="0.15">
      <c r="AQ29" s="2339" t="s">
        <v>17</v>
      </c>
    </row>
    <row r="30" spans="1:43" hidden="1" x14ac:dyDescent="0.15">
      <c r="AQ30" s="2339" t="s">
        <v>18</v>
      </c>
    </row>
    <row r="31" spans="1:43" hidden="1" x14ac:dyDescent="0.15">
      <c r="AQ31" s="2339" t="s">
        <v>20</v>
      </c>
    </row>
    <row r="32" spans="1:43" hidden="1" x14ac:dyDescent="0.15">
      <c r="AQ32" s="2339" t="s">
        <v>22</v>
      </c>
    </row>
    <row r="33" spans="43:43" hidden="1" x14ac:dyDescent="0.15">
      <c r="AQ33" s="2339" t="s">
        <v>23</v>
      </c>
    </row>
    <row r="34" spans="43:43" hidden="1" x14ac:dyDescent="0.15">
      <c r="AQ34" s="2339" t="s">
        <v>24</v>
      </c>
    </row>
    <row r="35" spans="43:43" hidden="1" x14ac:dyDescent="0.15">
      <c r="AQ35" s="2339" t="s">
        <v>25</v>
      </c>
    </row>
    <row r="36" spans="43:43" hidden="1" x14ac:dyDescent="0.15">
      <c r="AQ36" s="2339" t="s">
        <v>26</v>
      </c>
    </row>
    <row r="37" spans="43:43" hidden="1" x14ac:dyDescent="0.15">
      <c r="AQ37" s="2339" t="s">
        <v>27</v>
      </c>
    </row>
    <row r="38" spans="43:43" hidden="1" x14ac:dyDescent="0.15">
      <c r="AQ38" s="2339" t="s">
        <v>28</v>
      </c>
    </row>
    <row r="39" spans="43:43" hidden="1" x14ac:dyDescent="0.15">
      <c r="AQ39" s="2339" t="s">
        <v>29</v>
      </c>
    </row>
    <row r="40" spans="43:43" hidden="1" x14ac:dyDescent="0.15">
      <c r="AQ40" s="2339" t="s">
        <v>30</v>
      </c>
    </row>
    <row r="41" spans="43:43" hidden="1" x14ac:dyDescent="0.15">
      <c r="AQ41" s="2339" t="s">
        <v>31</v>
      </c>
    </row>
    <row r="42" spans="43:43" hidden="1" x14ac:dyDescent="0.15">
      <c r="AQ42" s="2339" t="s">
        <v>32</v>
      </c>
    </row>
    <row r="43" spans="43:43" hidden="1" x14ac:dyDescent="0.15">
      <c r="AQ43" s="2339" t="s">
        <v>33</v>
      </c>
    </row>
    <row r="44" spans="43:43" hidden="1" x14ac:dyDescent="0.15">
      <c r="AQ44" s="2339" t="s">
        <v>34</v>
      </c>
    </row>
    <row r="45" spans="43:43" hidden="1" x14ac:dyDescent="0.15">
      <c r="AQ45" s="2339" t="s">
        <v>35</v>
      </c>
    </row>
    <row r="46" spans="43:43" hidden="1" x14ac:dyDescent="0.15">
      <c r="AQ46" s="2339" t="s">
        <v>36</v>
      </c>
    </row>
    <row r="47" spans="43:43" hidden="1" x14ac:dyDescent="0.15">
      <c r="AQ47" s="2339" t="s">
        <v>37</v>
      </c>
    </row>
    <row r="48" spans="43:43" hidden="1" x14ac:dyDescent="0.15">
      <c r="AQ48" s="2339" t="s">
        <v>38</v>
      </c>
    </row>
    <row r="49" spans="43:43" hidden="1" x14ac:dyDescent="0.15">
      <c r="AQ49" s="2339" t="s">
        <v>39</v>
      </c>
    </row>
    <row r="50" spans="43:43" hidden="1" x14ac:dyDescent="0.15">
      <c r="AQ50" s="2339" t="s">
        <v>40</v>
      </c>
    </row>
    <row r="51" spans="43:43" hidden="1" x14ac:dyDescent="0.15">
      <c r="AQ51" s="2339" t="s">
        <v>42</v>
      </c>
    </row>
    <row r="52" spans="43:43" hidden="1" x14ac:dyDescent="0.15">
      <c r="AQ52" s="2339" t="s">
        <v>43</v>
      </c>
    </row>
    <row r="53" spans="43:43" hidden="1" x14ac:dyDescent="0.15">
      <c r="AQ53" s="2339" t="s">
        <v>44</v>
      </c>
    </row>
    <row r="54" spans="43:43" hidden="1" x14ac:dyDescent="0.15">
      <c r="AQ54" s="2339" t="s">
        <v>45</v>
      </c>
    </row>
    <row r="55" spans="43:43" hidden="1" x14ac:dyDescent="0.15">
      <c r="AQ55" s="2339" t="s">
        <v>47</v>
      </c>
    </row>
    <row r="56" spans="43:43" hidden="1" x14ac:dyDescent="0.15">
      <c r="AQ56" s="2339" t="s">
        <v>49</v>
      </c>
    </row>
    <row r="57" spans="43:43" hidden="1" x14ac:dyDescent="0.15">
      <c r="AQ57" s="2339" t="s">
        <v>51</v>
      </c>
    </row>
    <row r="58" spans="43:43" hidden="1" x14ac:dyDescent="0.15">
      <c r="AQ58" s="2339" t="s">
        <v>53</v>
      </c>
    </row>
    <row r="59" spans="43:43" hidden="1" x14ac:dyDescent="0.15">
      <c r="AQ59" s="2339" t="s">
        <v>54</v>
      </c>
    </row>
    <row r="60" spans="43:43" hidden="1" x14ac:dyDescent="0.15">
      <c r="AQ60" s="2339" t="s">
        <v>55</v>
      </c>
    </row>
    <row r="61" spans="43:43" hidden="1" x14ac:dyDescent="0.15">
      <c r="AQ61" s="2339" t="s">
        <v>56</v>
      </c>
    </row>
    <row r="62" spans="43:43" hidden="1" x14ac:dyDescent="0.15">
      <c r="AQ62" s="2339" t="s">
        <v>57</v>
      </c>
    </row>
    <row r="63" spans="43:43" hidden="1" x14ac:dyDescent="0.15">
      <c r="AQ63" s="2339" t="s">
        <v>58</v>
      </c>
    </row>
    <row r="64" spans="43:43" hidden="1" x14ac:dyDescent="0.15">
      <c r="AQ64" s="2339" t="s">
        <v>59</v>
      </c>
    </row>
    <row r="65" spans="4:43" hidden="1" x14ac:dyDescent="0.15">
      <c r="AQ65" s="2339" t="s">
        <v>60</v>
      </c>
    </row>
    <row r="66" spans="4:43" hidden="1" x14ac:dyDescent="0.15">
      <c r="AQ66" s="2339" t="s">
        <v>61</v>
      </c>
    </row>
    <row r="67" spans="4:43" hidden="1" x14ac:dyDescent="0.15">
      <c r="AQ67" s="2339" t="s">
        <v>135</v>
      </c>
    </row>
    <row r="68" spans="4:43" hidden="1" x14ac:dyDescent="0.15">
      <c r="AQ68" s="2339" t="s">
        <v>63</v>
      </c>
    </row>
    <row r="69" spans="4:43" hidden="1" x14ac:dyDescent="0.15">
      <c r="AQ69" s="2339" t="s">
        <v>64</v>
      </c>
    </row>
    <row r="70" spans="4:43" hidden="1" x14ac:dyDescent="0.15">
      <c r="D70" s="2353"/>
      <c r="AQ70" s="2339" t="s">
        <v>443</v>
      </c>
    </row>
    <row r="71" spans="4:43" hidden="1" x14ac:dyDescent="0.15">
      <c r="AQ71" s="2339" t="s">
        <v>141</v>
      </c>
    </row>
    <row r="72" spans="4:43" hidden="1" x14ac:dyDescent="0.15">
      <c r="AQ72" s="2339" t="s">
        <v>70</v>
      </c>
    </row>
    <row r="73" spans="4:43" hidden="1" x14ac:dyDescent="0.15">
      <c r="AQ73" s="2339" t="s">
        <v>72</v>
      </c>
    </row>
    <row r="74" spans="4:43" hidden="1" x14ac:dyDescent="0.15">
      <c r="AQ74" s="2339" t="s">
        <v>74</v>
      </c>
    </row>
    <row r="75" spans="4:43" hidden="1" x14ac:dyDescent="0.15">
      <c r="AQ75" s="2339" t="s">
        <v>76</v>
      </c>
    </row>
    <row r="76" spans="4:43" hidden="1" x14ac:dyDescent="0.15">
      <c r="AQ76" s="2339" t="s">
        <v>78</v>
      </c>
    </row>
    <row r="77" spans="4:43" hidden="1" x14ac:dyDescent="0.15">
      <c r="AQ77" s="2339" t="s">
        <v>80</v>
      </c>
    </row>
    <row r="78" spans="4:43" hidden="1" x14ac:dyDescent="0.15">
      <c r="AQ78" s="2339" t="s">
        <v>81</v>
      </c>
    </row>
    <row r="79" spans="4:43" hidden="1" x14ac:dyDescent="0.15">
      <c r="AQ79" s="2339" t="s">
        <v>146</v>
      </c>
    </row>
    <row r="80" spans="4:43" hidden="1" x14ac:dyDescent="0.15">
      <c r="AQ80" s="2339" t="s">
        <v>84</v>
      </c>
    </row>
    <row r="81" spans="43:43" hidden="1" x14ac:dyDescent="0.15">
      <c r="AQ81" s="2339" t="s">
        <v>85</v>
      </c>
    </row>
    <row r="82" spans="43:43" hidden="1" x14ac:dyDescent="0.15">
      <c r="AQ82" s="2339" t="s">
        <v>86</v>
      </c>
    </row>
    <row r="83" spans="43:43" hidden="1" x14ac:dyDescent="0.15">
      <c r="AQ83" s="2339" t="s">
        <v>87</v>
      </c>
    </row>
    <row r="84" spans="43:43" hidden="1" x14ac:dyDescent="0.15">
      <c r="AQ84" s="2339" t="s">
        <v>88</v>
      </c>
    </row>
    <row r="85" spans="43:43" hidden="1" x14ac:dyDescent="0.15">
      <c r="AQ85" s="2339" t="s">
        <v>89</v>
      </c>
    </row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$AQ$27:$AQ$85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4" zoomScale="95" zoomScaleNormal="95" workbookViewId="0">
      <selection activeCell="O12" sqref="O12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461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640</v>
      </c>
      <c r="I2" s="2492" t="s">
        <v>440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439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422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633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423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425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426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16841.618000000002</v>
      </c>
      <c r="K8" s="2382">
        <f>VLOOKUP($C$8,'2025月別'!$A$187:$P$363,11,FALSE)</f>
        <v>11963.005999999998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113641.027</v>
      </c>
    </row>
    <row r="9" spans="1:32" ht="22.5" customHeight="1" x14ac:dyDescent="0.15">
      <c r="D9" s="2385" t="s">
        <v>435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0.91306486340452375</v>
      </c>
      <c r="K9" s="2387">
        <f t="shared" si="3"/>
        <v>0.94166965889141629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0.54503652090582255</v>
      </c>
    </row>
    <row r="10" spans="1:32" ht="22.5" customHeight="1" thickBot="1" x14ac:dyDescent="0.2">
      <c r="D10" s="2390" t="s">
        <v>436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0.91383425160149823</v>
      </c>
      <c r="K10" s="2392">
        <f t="shared" si="4"/>
        <v>0.9473989899589853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0.55610660210799101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424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427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428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278.82876799604406</v>
      </c>
      <c r="K13" s="2382">
        <f>VLOOKUP($C$13,'2025月別'!$A$187:$P$363,11,FALSE)</f>
        <v>328.55788871124861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288.05255556164587</v>
      </c>
    </row>
    <row r="14" spans="1:32" ht="22.5" customHeight="1" x14ac:dyDescent="0.15">
      <c r="D14" s="2385" t="s">
        <v>435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1.0521840301737513</v>
      </c>
      <c r="K14" s="2387">
        <f t="shared" ref="K14" si="13">K13/K11</f>
        <v>1.05986415713306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1.2437114604886332</v>
      </c>
    </row>
    <row r="15" spans="1:32" ht="21.75" customHeight="1" thickBot="1" x14ac:dyDescent="0.2">
      <c r="D15" s="2390" t="s">
        <v>436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1.0765589497916759</v>
      </c>
      <c r="K15" s="2392">
        <f t="shared" si="19"/>
        <v>1.0702211358672593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1.063609816224677</v>
      </c>
    </row>
    <row r="16" spans="1:32" ht="19.5" hidden="1" x14ac:dyDescent="0.15">
      <c r="D16" s="2377" t="s">
        <v>634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1:32" ht="19.5" hidden="1" x14ac:dyDescent="0.15">
      <c r="D17" s="2336" t="s">
        <v>635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1:32" ht="19.5" hidden="1" x14ac:dyDescent="0.15">
      <c r="D18" s="2336" t="s">
        <v>636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4695927.5980000002</v>
      </c>
      <c r="K18" s="2379">
        <f t="shared" si="23"/>
        <v>3930539.9939999986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32734588.244000003</v>
      </c>
    </row>
    <row r="19" spans="1:32" ht="19.5" hidden="1" x14ac:dyDescent="0.15">
      <c r="D19" s="2336" t="s">
        <v>435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0.96071226778701735</v>
      </c>
      <c r="K19" s="2361">
        <f t="shared" si="24"/>
        <v>0.9980419193187271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0.67786816743542411</v>
      </c>
    </row>
    <row r="20" spans="1:32" ht="19.5" hidden="1" x14ac:dyDescent="0.15">
      <c r="D20" s="2336" t="s">
        <v>436</v>
      </c>
      <c r="E20" s="2448">
        <f>E18/E17</f>
        <v>1.5616499510442465</v>
      </c>
      <c r="F20" s="2448">
        <f t="shared" ref="F20:Q20" si="25">F18/F17</f>
        <v>1.2668682027761333</v>
      </c>
      <c r="G20" s="2448">
        <f t="shared" si="25"/>
        <v>1.0334767058027279</v>
      </c>
      <c r="H20" s="2448">
        <f t="shared" si="25"/>
        <v>0.87021364304089666</v>
      </c>
      <c r="I20" s="2448">
        <f t="shared" si="25"/>
        <v>0.8058678376540227</v>
      </c>
      <c r="J20" s="2448">
        <f t="shared" si="25"/>
        <v>0.98379644218777096</v>
      </c>
      <c r="K20" s="2448">
        <f t="shared" si="25"/>
        <v>1.0139264231533993</v>
      </c>
      <c r="L20" s="2448">
        <f t="shared" si="25"/>
        <v>0</v>
      </c>
      <c r="M20" s="2448">
        <f t="shared" si="25"/>
        <v>0</v>
      </c>
      <c r="N20" s="2448">
        <f t="shared" si="25"/>
        <v>0</v>
      </c>
      <c r="O20" s="2448">
        <f t="shared" si="25"/>
        <v>0</v>
      </c>
      <c r="P20" s="2448">
        <f t="shared" si="25"/>
        <v>0</v>
      </c>
      <c r="Q20" s="2448">
        <f t="shared" si="25"/>
        <v>0.59148044086940998</v>
      </c>
    </row>
    <row r="21" spans="1:32" ht="23.25" customHeight="1" x14ac:dyDescent="0.15">
      <c r="D21" s="2453" t="s">
        <v>658</v>
      </c>
      <c r="E21" s="2477">
        <f>IFERROR(E8/E23,"")</f>
        <v>0.18054547730568218</v>
      </c>
      <c r="F21" s="2478">
        <f t="shared" ref="F21:P21" si="26">IFERROR(F8/F23,"")</f>
        <v>0.1579534246875445</v>
      </c>
      <c r="G21" s="2478">
        <f t="shared" si="26"/>
        <v>0.14535513475149342</v>
      </c>
      <c r="H21" s="2478">
        <f t="shared" si="26"/>
        <v>0.17057129440051091</v>
      </c>
      <c r="I21" s="2478">
        <f t="shared" si="26"/>
        <v>0.17828749299132082</v>
      </c>
      <c r="J21" s="2478">
        <f t="shared" si="26"/>
        <v>0.15898871969178116</v>
      </c>
      <c r="K21" s="2478">
        <f t="shared" si="26"/>
        <v>0.11413219898406075</v>
      </c>
      <c r="L21" s="2478" t="str">
        <f t="shared" si="26"/>
        <v/>
      </c>
      <c r="M21" s="2478" t="str">
        <f t="shared" si="26"/>
        <v/>
      </c>
      <c r="N21" s="2478" t="str">
        <f t="shared" si="26"/>
        <v/>
      </c>
      <c r="O21" s="2478" t="str">
        <f t="shared" si="26"/>
        <v/>
      </c>
      <c r="P21" s="2479" t="str">
        <f t="shared" si="26"/>
        <v/>
      </c>
      <c r="Q21" s="2451"/>
    </row>
    <row r="22" spans="1:32" ht="23.25" customHeight="1" thickBot="1" x14ac:dyDescent="0.2">
      <c r="D22" s="2454" t="s">
        <v>657</v>
      </c>
      <c r="E22" s="2470">
        <f>IFERROR(E13/E24,"")</f>
        <v>0.79831932773109249</v>
      </c>
      <c r="F22" s="2449">
        <f t="shared" ref="F22:P22" si="27">IFERROR(F13/F24,"")</f>
        <v>0.95014662756598245</v>
      </c>
      <c r="G22" s="2449">
        <f t="shared" si="27"/>
        <v>0.97928994082840237</v>
      </c>
      <c r="H22" s="2449">
        <f t="shared" si="27"/>
        <v>0.86970684039087953</v>
      </c>
      <c r="I22" s="2449">
        <f t="shared" si="27"/>
        <v>0.85649857083435277</v>
      </c>
      <c r="J22" s="2449">
        <f t="shared" si="27"/>
        <v>0.96267272619536626</v>
      </c>
      <c r="K22" s="2449">
        <f t="shared" si="27"/>
        <v>1.1276942082753931</v>
      </c>
      <c r="L22" s="2449" t="str">
        <f t="shared" si="27"/>
        <v/>
      </c>
      <c r="M22" s="2449" t="str">
        <f t="shared" si="27"/>
        <v/>
      </c>
      <c r="N22" s="2449" t="str">
        <f t="shared" si="27"/>
        <v/>
      </c>
      <c r="O22" s="2449" t="str">
        <f t="shared" si="27"/>
        <v/>
      </c>
      <c r="P22" s="2471" t="str">
        <f t="shared" si="27"/>
        <v/>
      </c>
      <c r="Q22" s="2452"/>
    </row>
    <row r="23" spans="1:32" ht="19.5" hidden="1" x14ac:dyDescent="0.15">
      <c r="A23" s="2332" t="str">
        <f>$I$2</f>
        <v>野菜総数</v>
      </c>
      <c r="B23" s="2332" t="s">
        <v>95</v>
      </c>
      <c r="C23" s="2332" t="str">
        <f>A23&amp;B23</f>
        <v>野菜総数数量</v>
      </c>
      <c r="D23" s="2472" t="s">
        <v>652</v>
      </c>
      <c r="E23" s="2355">
        <f>VLOOKUP($C$8,'2025月別'!$A$5:$P$181,5,FALSE)</f>
        <v>95861</v>
      </c>
      <c r="F23" s="2355">
        <f>VLOOKUP($C$8,'2025月別'!$A$5:$P$181,6,FALSE)</f>
        <v>91293</v>
      </c>
      <c r="G23" s="2355">
        <f>VLOOKUP($C$8,'2025月別'!$A$5:$P$181,7,FALSE)</f>
        <v>101446</v>
      </c>
      <c r="H23" s="2355">
        <f>VLOOKUP($C$8,'2025月別'!$A$5:$P$181,8,FALSE)</f>
        <v>106474</v>
      </c>
      <c r="I23" s="2355">
        <f>VLOOKUP($C$8,'2025月別'!$A$5:$P$181,9,FALSE)</f>
        <v>113311.29099999994</v>
      </c>
      <c r="J23" s="2355">
        <f>VLOOKUP($C$8,'2025月別'!$A$5:$P$181,10,FALSE)</f>
        <v>105929.64099999996</v>
      </c>
      <c r="K23" s="2355">
        <f>VLOOKUP($C$8,'2025月別'!$A$5:$P$181,11,FALSE)</f>
        <v>104817.09900000002</v>
      </c>
      <c r="L23" s="2355">
        <f>VLOOKUP($C$8,'2025月別'!$A$5:$P$181,12,FALSE)</f>
        <v>0</v>
      </c>
      <c r="M23" s="2355">
        <f>VLOOKUP($C$8,'2025月別'!$A$5:$P$181,13,FALSE)</f>
        <v>0</v>
      </c>
      <c r="N23" s="2355">
        <f>VLOOKUP($C$8,'2025月別'!$A$5:$P$181,14,FALSE)</f>
        <v>0</v>
      </c>
      <c r="O23" s="2355">
        <f>VLOOKUP($C$8,'2025月別'!$A$5:$P$181,15,FALSE)</f>
        <v>0</v>
      </c>
      <c r="P23" s="2355">
        <f>VLOOKUP($C$8,'2025月別'!$A$5:$P$181,16,FALSE)</f>
        <v>0</v>
      </c>
      <c r="Q23" s="2473"/>
    </row>
    <row r="24" spans="1:32" ht="19.5" hidden="1" x14ac:dyDescent="0.15">
      <c r="A24" s="2332" t="str">
        <f>$I$2</f>
        <v>野菜総数</v>
      </c>
      <c r="B24" s="2332" t="s">
        <v>147</v>
      </c>
      <c r="C24" s="2332" t="str">
        <f t="shared" ref="C24" si="28">A24&amp;B24</f>
        <v>野菜総数価格</v>
      </c>
      <c r="D24" s="2336" t="s">
        <v>654</v>
      </c>
      <c r="E24" s="2344">
        <f>VLOOKUP($C$13,'2025月別'!$A$5:$P$181,5,FALSE)</f>
        <v>357</v>
      </c>
      <c r="F24" s="2344">
        <f>VLOOKUP($C$13,'2025月別'!$A$5:$P$181,6,FALSE)</f>
        <v>341</v>
      </c>
      <c r="G24" s="2344">
        <f>VLOOKUP($C$13,'2025月別'!$A$5:$P$181,7,FALSE)</f>
        <v>338</v>
      </c>
      <c r="H24" s="2344">
        <f>VLOOKUP($C$13,'2025月別'!$A$5:$P$181,8,FALSE)</f>
        <v>307</v>
      </c>
      <c r="I24" s="2344">
        <f>VLOOKUP($C$13,'2025月別'!$A$5:$P$181,9,FALSE)</f>
        <v>275.87939304301119</v>
      </c>
      <c r="J24" s="2344">
        <f>VLOOKUP($C$13,'2025月別'!$A$5:$P$181,10,FALSE)</f>
        <v>289.64024887047452</v>
      </c>
      <c r="K24" s="2344">
        <f>VLOOKUP($C$13,'2025月別'!$A$5:$P$181,11,FALSE)</f>
        <v>291.35370768084306</v>
      </c>
      <c r="L24" s="2344">
        <f>VLOOKUP($C$13,'2025月別'!$A$5:$P$181,12,FALSE)</f>
        <v>0</v>
      </c>
      <c r="M24" s="2344">
        <f>VLOOKUP($C$13,'2025月別'!$A$5:$P$181,13,FALSE)</f>
        <v>0</v>
      </c>
      <c r="N24" s="2344">
        <f>VLOOKUP($C$13,'2025月別'!$A$5:$P$181,14,FALSE)</f>
        <v>0</v>
      </c>
      <c r="O24" s="2344">
        <f>VLOOKUP($C$13,'2025月別'!$A$5:$P$181,15,FALSE)</f>
        <v>0</v>
      </c>
      <c r="P24" s="2344">
        <f>VLOOKUP($C$13,'2025月別'!$A$5:$P$181,16,FALSE)</f>
        <v>0</v>
      </c>
      <c r="Q24" s="2361"/>
    </row>
    <row r="25" spans="1:32" ht="14.25" customHeight="1" x14ac:dyDescent="0.15">
      <c r="D25" s="2345" t="s">
        <v>659</v>
      </c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/>
    </row>
    <row r="26" spans="1:32" hidden="1" x14ac:dyDescent="0.15">
      <c r="D26" s="2335"/>
      <c r="E26" s="2346"/>
      <c r="F26" s="2346"/>
      <c r="G26" s="2334"/>
      <c r="I26" s="2334"/>
      <c r="J26" s="2334"/>
      <c r="K26" s="2334"/>
      <c r="L26" s="2334"/>
      <c r="M26" s="2334"/>
      <c r="N26" s="2334"/>
      <c r="O26" s="2334"/>
      <c r="P26" s="2334"/>
      <c r="Q26" s="2334"/>
      <c r="R26" s="2339" t="s">
        <v>440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1:32" hidden="1" x14ac:dyDescent="0.15">
      <c r="D27" s="2335"/>
      <c r="E27" s="2346"/>
      <c r="F27" s="2346"/>
      <c r="G27" s="2334"/>
      <c r="I27" s="2334"/>
      <c r="J27" s="2334"/>
      <c r="K27" s="2334"/>
      <c r="L27" s="2334"/>
      <c r="M27" s="2334"/>
      <c r="N27" s="2334"/>
      <c r="O27" s="2334"/>
      <c r="P27" s="2334"/>
      <c r="Q27" s="2334"/>
      <c r="R27" s="2339" t="s">
        <v>16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1:32" hidden="1" x14ac:dyDescent="0.15">
      <c r="R28" s="2339" t="s">
        <v>17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1:32" hidden="1" x14ac:dyDescent="0.15">
      <c r="R29" s="2339" t="s">
        <v>18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1:32" hidden="1" x14ac:dyDescent="0.15">
      <c r="R30" s="2339" t="s">
        <v>20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1:32" hidden="1" x14ac:dyDescent="0.15">
      <c r="R31" s="2339" t="s">
        <v>22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1:32" hidden="1" x14ac:dyDescent="0.15">
      <c r="R32" s="2339" t="s">
        <v>23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24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25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26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27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28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29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30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31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R41" s="2339" t="s">
        <v>32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R42" s="2339" t="s">
        <v>33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34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35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36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37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38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39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40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42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43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44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45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47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49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51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53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54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55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56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57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58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59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60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61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135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63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64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441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141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70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72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74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76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78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80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81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146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84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85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4:32" hidden="1" x14ac:dyDescent="0.15">
      <c r="D81" s="2332"/>
      <c r="R81" s="2339" t="s">
        <v>86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4:32" hidden="1" x14ac:dyDescent="0.15">
      <c r="D82" s="2332"/>
      <c r="R82" s="2339" t="s">
        <v>87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4:32" hidden="1" x14ac:dyDescent="0.15">
      <c r="D83" s="2332"/>
      <c r="R83" s="2339" t="s">
        <v>88</v>
      </c>
      <c r="S83" s="2332"/>
      <c r="T83" s="2332"/>
      <c r="U83" s="2332"/>
      <c r="V83" s="2332"/>
      <c r="W83" s="2332"/>
      <c r="X83" s="2332"/>
      <c r="Y83" s="2332"/>
      <c r="Z83" s="2332"/>
      <c r="AA83" s="2332"/>
      <c r="AB83" s="2332"/>
      <c r="AC83" s="2332"/>
      <c r="AD83" s="2332"/>
      <c r="AE83" s="2332"/>
      <c r="AF83" s="2332"/>
    </row>
    <row r="84" spans="4:32" hidden="1" x14ac:dyDescent="0.15">
      <c r="D84" s="2332"/>
      <c r="R84" s="2339" t="s">
        <v>89</v>
      </c>
      <c r="S84" s="2332"/>
      <c r="T84" s="2332"/>
      <c r="U84" s="2332"/>
      <c r="V84" s="2332"/>
      <c r="W84" s="2332"/>
      <c r="X84" s="2332"/>
      <c r="Y84" s="2332"/>
      <c r="Z84" s="2332"/>
      <c r="AA84" s="2332"/>
      <c r="AB84" s="2332"/>
      <c r="AC84" s="2332"/>
      <c r="AD84" s="2332"/>
      <c r="AE84" s="2332"/>
      <c r="AF84" s="2332"/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$R$26:$R$84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7"/>
  <sheetViews>
    <sheetView showZeros="0" topLeftCell="D1" zoomScale="85" zoomScaleNormal="85" workbookViewId="0">
      <selection activeCell="R2" sqref="R2:Z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53" bestFit="1" customWidth="1"/>
    <col min="5" max="36" width="5.75" style="2332" customWidth="1"/>
    <col min="37" max="37" width="6.5" style="2332" customWidth="1"/>
    <col min="38" max="40" width="5.75" style="2332" customWidth="1"/>
    <col min="41" max="41" width="8.62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643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640</v>
      </c>
      <c r="R2" s="2489" t="s">
        <v>440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431</v>
      </c>
    </row>
    <row r="4" spans="1:49" ht="323.25" customHeight="1" thickBot="1" x14ac:dyDescent="0.2"/>
    <row r="5" spans="1:49" s="2353" customFormat="1" ht="15.75" customHeight="1" thickBot="1" x14ac:dyDescent="0.2"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633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433</v>
      </c>
      <c r="C6" s="2332" t="str">
        <f>A6&amp;B6</f>
        <v>野菜総数数量</v>
      </c>
      <c r="D6" s="2400" t="s">
        <v>438</v>
      </c>
      <c r="E6" s="2405">
        <f>VLOOKUP($C$6,'2020ｰ24旬別平均'!$A$6:$AM$188,4,FALSE)</f>
        <v>28630.2</v>
      </c>
      <c r="F6" s="2405">
        <f>VLOOKUP($C$6,'2020ｰ24旬別平均'!$A$6:$AM$188,5,FALSE)</f>
        <v>42654</v>
      </c>
      <c r="G6" s="2405">
        <f>VLOOKUP($C$6,'2020ｰ24旬別平均'!$A$6:$AM$188,6,FALSE)</f>
        <v>42260.800000000003</v>
      </c>
      <c r="H6" s="2405">
        <f>VLOOKUP($C$6,'2020ｰ24旬別平均'!$A$6:$AM$188,7,FALSE)</f>
        <v>41737</v>
      </c>
      <c r="I6" s="2405">
        <f>VLOOKUP($C$6,'2020ｰ24旬別平均'!$A$6:$AM$188,8,FALSE)</f>
        <v>36959</v>
      </c>
      <c r="J6" s="2405">
        <f>VLOOKUP($C$6,'2020ｰ24旬別平均'!$A$6:$AM$188,9,FALSE)</f>
        <v>32069.8</v>
      </c>
      <c r="K6" s="2405">
        <f>VLOOKUP($C$6,'2020ｰ24旬別平均'!$A$6:$AM$188,10,FALSE)</f>
        <v>37518.199999999997</v>
      </c>
      <c r="L6" s="2405">
        <f>VLOOKUP($C$6,'2020ｰ24旬別平均'!$A$6:$AM$188,11,FALSE)</f>
        <v>37020</v>
      </c>
      <c r="M6" s="2405">
        <f>VLOOKUP($C$6,'2020ｰ24旬別平均'!$A$6:$AM$188,12,FALSE)</f>
        <v>41251.199999999997</v>
      </c>
      <c r="N6" s="2405">
        <f>VLOOKUP($C$6,'2020ｰ24旬別平均'!$A$6:$AM$188,13,FALSE)</f>
        <v>39187.599999999999</v>
      </c>
      <c r="O6" s="2405">
        <f>VLOOKUP($C$6,'2020ｰ24旬別平均'!$A$6:$AM$188,14,FALSE)</f>
        <v>39931.800000000003</v>
      </c>
      <c r="P6" s="2405">
        <f>VLOOKUP($C$6,'2020ｰ24旬別平均'!$A$6:$AM$188,15,FALSE)</f>
        <v>39355</v>
      </c>
      <c r="Q6" s="2405">
        <f>VLOOKUP($C$6,'2020ｰ24旬別平均'!$A$6:$AM$188,16,FALSE)</f>
        <v>37520.800000000003</v>
      </c>
      <c r="R6" s="2405">
        <f>VLOOKUP($C$6,'2020ｰ24旬別平均'!$A$6:$AM$188,17,FALSE)</f>
        <v>40548.800000000003</v>
      </c>
      <c r="S6" s="2405">
        <f>VLOOKUP($C$6,'2020ｰ24旬別平均'!$A$6:$AM$188,18,FALSE)</f>
        <v>42955.8</v>
      </c>
      <c r="T6" s="2405">
        <f>VLOOKUP($C$6,'2020ｰ24旬別平均'!$A$6:$AM$188,19,FALSE)</f>
        <v>40629.4</v>
      </c>
      <c r="U6" s="2405">
        <f>VLOOKUP($C$6,'2020ｰ24旬別平均'!$A$6:$AM$188,20,FALSE)</f>
        <v>38825.4</v>
      </c>
      <c r="V6" s="2405">
        <f>VLOOKUP($C$6,'2020ｰ24旬別平均'!$A$6:$AM$188,21,FALSE)</f>
        <v>36684.199999999997</v>
      </c>
      <c r="W6" s="2405">
        <f>VLOOKUP($C$6,'2020ｰ24旬別平均'!$A$6:$AM$188,22,FALSE)</f>
        <v>37029.4</v>
      </c>
      <c r="X6" s="2405">
        <f>VLOOKUP($C$6,'2020ｰ24旬別平均'!$A$6:$AM$188,23,FALSE)</f>
        <v>37085.800000000003</v>
      </c>
      <c r="Y6" s="2405">
        <f>VLOOKUP($C$6,'2020ｰ24旬別平均'!$A$6:$AM$188,24,FALSE)</f>
        <v>38477</v>
      </c>
      <c r="Z6" s="2405">
        <f>VLOOKUP($C$6,'2020ｰ24旬別平均'!$A$6:$AM$188,25,FALSE)</f>
        <v>36789.4</v>
      </c>
      <c r="AA6" s="2405">
        <f>VLOOKUP($C$6,'2020ｰ24旬別平均'!$A$6:$AM$188,26,FALSE)</f>
        <v>34982.800000000003</v>
      </c>
      <c r="AB6" s="2405">
        <f>VLOOKUP($C$6,'2020ｰ24旬別平均'!$A$6:$AM$188,27,FALSE)</f>
        <v>42644.2</v>
      </c>
      <c r="AC6" s="2405">
        <f>VLOOKUP($C$6,'2020ｰ24旬別平均'!$A$6:$AM$188,28,FALSE)</f>
        <v>38810.800000000003</v>
      </c>
      <c r="AD6" s="2405">
        <f>VLOOKUP($C$6,'2020ｰ24旬別平均'!$A$6:$AM$188,29,FALSE)</f>
        <v>37312.400000000001</v>
      </c>
      <c r="AE6" s="2405">
        <f>VLOOKUP($C$6,'2020ｰ24旬別平均'!$A$6:$AM$188,30,FALSE)</f>
        <v>38734.199999999997</v>
      </c>
      <c r="AF6" s="2405">
        <f>VLOOKUP($C$6,'2020ｰ24旬別平均'!$A$6:$AM$188,31,FALSE)</f>
        <v>38961</v>
      </c>
      <c r="AG6" s="2405">
        <f>VLOOKUP($C$6,'2020ｰ24旬別平均'!$A$6:$AM$188,32,FALSE)</f>
        <v>40938.6</v>
      </c>
      <c r="AH6" s="2405">
        <f>VLOOKUP($C$6,'2020ｰ24旬別平均'!$A$6:$AM$188,33,FALSE)</f>
        <v>43830.6</v>
      </c>
      <c r="AI6" s="2405">
        <f>VLOOKUP($C$6,'2020ｰ24旬別平均'!$A$6:$AM$188,34,FALSE)</f>
        <v>38504</v>
      </c>
      <c r="AJ6" s="2405">
        <f>VLOOKUP($C$6,'2020ｰ24旬別平均'!$A$6:$AM$188,35,FALSE)</f>
        <v>39284.800000000003</v>
      </c>
      <c r="AK6" s="2405">
        <f>VLOOKUP($C$6,'2020ｰ24旬別平均'!$A$6:$AM$188,36,FALSE)</f>
        <v>39074.6</v>
      </c>
      <c r="AL6" s="2405">
        <f>VLOOKUP($C$6,'2020ｰ24旬別平均'!$A$6:$AM$188,37,FALSE)</f>
        <v>39907.800000000003</v>
      </c>
      <c r="AM6" s="2405">
        <f>VLOOKUP($C$6,'2020ｰ24旬別平均'!$A$6:$AM$188,38,FALSE)</f>
        <v>39268.199999999997</v>
      </c>
      <c r="AN6" s="2405">
        <f>VLOOKUP($C$6,'2020ｰ24旬別平均'!$A$6:$AM$188,39,FALSE)</f>
        <v>41609.4</v>
      </c>
      <c r="AO6" s="2408">
        <f>SUM(E6:AN6)</f>
        <v>1398984.0000000002</v>
      </c>
    </row>
    <row r="7" spans="1:49" ht="20.25" customHeight="1" x14ac:dyDescent="0.15">
      <c r="A7" s="2332" t="str">
        <f t="shared" ref="A7:A13" si="0">$R$2</f>
        <v>野菜総数</v>
      </c>
      <c r="B7" s="2332" t="s">
        <v>433</v>
      </c>
      <c r="C7" s="2332" t="str">
        <f t="shared" ref="C7:C13" si="1">A7&amp;B7</f>
        <v>野菜総数数量</v>
      </c>
      <c r="D7" s="2401" t="s">
        <v>354</v>
      </c>
      <c r="E7" s="2409">
        <f>VLOOKUP($C$7,'2024旬別'!$A$6:$AM$188,4,FALSE)</f>
        <v>26625</v>
      </c>
      <c r="F7" s="2409">
        <f>VLOOKUP($C$7,'2024旬別'!$A$6:$AM$188,5,FALSE)</f>
        <v>43748</v>
      </c>
      <c r="G7" s="2409">
        <f>VLOOKUP($C$7,'2024旬別'!$A$6:$AM$188,6,FALSE)</f>
        <v>36886</v>
      </c>
      <c r="H7" s="2409">
        <f>VLOOKUP($C$7,'2024旬別'!$A$6:$AM$188,7,FALSE)</f>
        <v>41848</v>
      </c>
      <c r="I7" s="2409">
        <f>VLOOKUP($C$7,'2024旬別'!$A$6:$AM$188,8,FALSE)</f>
        <v>35598</v>
      </c>
      <c r="J7" s="2409">
        <f>VLOOKUP($C$7,'2024旬別'!$A$6:$AM$188,9,FALSE)</f>
        <v>30113</v>
      </c>
      <c r="K7" s="2409">
        <f>VLOOKUP($C$7,'2024旬別'!$A$6:$AM$188,10,FALSE)</f>
        <v>34726</v>
      </c>
      <c r="L7" s="2409">
        <f>VLOOKUP($C$7,'2024旬別'!$A$6:$AM$188,11,FALSE)</f>
        <v>33792</v>
      </c>
      <c r="M7" s="2409">
        <f>VLOOKUP($C$7,'2024旬別'!$A$6:$AM$188,12,FALSE)</f>
        <v>36264</v>
      </c>
      <c r="N7" s="2409">
        <f>VLOOKUP($C$7,'2024旬別'!$A$6:$AM$188,13,FALSE)</f>
        <v>34678</v>
      </c>
      <c r="O7" s="2409">
        <f>VLOOKUP($C$7,'2024旬別'!$A$6:$AM$188,14,FALSE)</f>
        <v>41140</v>
      </c>
      <c r="P7" s="2409">
        <f>VLOOKUP($C$7,'2024旬別'!$A$6:$AM$188,15,FALSE)</f>
        <v>34436</v>
      </c>
      <c r="Q7" s="2409">
        <f>VLOOKUP($C$7,'2024旬別'!$A$6:$AM$188,16,FALSE)</f>
        <v>34161</v>
      </c>
      <c r="R7" s="2409">
        <f>VLOOKUP($C$7,'2024旬別'!$A$6:$AM$188,17,FALSE)</f>
        <v>35814</v>
      </c>
      <c r="S7" s="2409">
        <f>VLOOKUP($C$7,'2024旬別'!$A$6:$AM$188,18,FALSE)</f>
        <v>41545</v>
      </c>
      <c r="T7" s="2409">
        <f>VLOOKUP($C$7,'2024旬別'!$A$6:$AM$188,19,FALSE)</f>
        <v>36882</v>
      </c>
      <c r="U7" s="2409">
        <f>VLOOKUP($C$7,'2024旬別'!$A$6:$AM$188,20,FALSE)</f>
        <v>36235</v>
      </c>
      <c r="V7" s="2409">
        <f>VLOOKUP($C$7,'2024旬別'!$A$6:$AM$188,21,FALSE)</f>
        <v>34242</v>
      </c>
      <c r="W7" s="2409">
        <f>VLOOKUP($C$7,'2024旬別'!$A$6:$AM$188,22,FALSE)</f>
        <v>34466</v>
      </c>
      <c r="X7" s="2409">
        <f>VLOOKUP($C$7,'2024旬別'!$A$6:$AM$188,23,FALSE)</f>
        <v>37723</v>
      </c>
      <c r="Y7" s="2409">
        <f>VLOOKUP($C$7,'2024旬別'!$A$6:$AM$188,24,FALSE)</f>
        <v>33659</v>
      </c>
      <c r="Z7" s="2409">
        <f>VLOOKUP($C$7,'2024旬別'!$A$6:$AM$188,25,FALSE)</f>
        <v>39022</v>
      </c>
      <c r="AA7" s="2409">
        <f>VLOOKUP($C$7,'2024旬別'!$A$6:$AM$188,26,FALSE)</f>
        <v>30484</v>
      </c>
      <c r="AB7" s="2409">
        <f>VLOOKUP($C$7,'2024旬別'!$A$6:$AM$188,27,FALSE)</f>
        <v>41929</v>
      </c>
      <c r="AC7" s="2409">
        <f>VLOOKUP($C$7,'2024旬別'!$A$6:$AM$188,28,FALSE)</f>
        <v>35433</v>
      </c>
      <c r="AD7" s="2409">
        <f>VLOOKUP($C$7,'2024旬別'!$A$6:$AM$188,29,FALSE)</f>
        <v>36403</v>
      </c>
      <c r="AE7" s="2409">
        <f>VLOOKUP($C$7,'2024旬別'!$A$6:$AM$188,30,FALSE)</f>
        <v>34565</v>
      </c>
      <c r="AF7" s="2409">
        <f>VLOOKUP($C$7,'2024旬別'!$A$6:$AM$188,31,FALSE)</f>
        <v>37226</v>
      </c>
      <c r="AG7" s="2409">
        <f>VLOOKUP($C$7,'2024旬別'!$A$6:$AM$188,32,FALSE)</f>
        <v>36563</v>
      </c>
      <c r="AH7" s="2409">
        <f>VLOOKUP($C$7,'2024旬別'!$A$6:$AM$188,33,FALSE)</f>
        <v>43583</v>
      </c>
      <c r="AI7" s="2409">
        <f>VLOOKUP($C$7,'2024旬別'!$A$6:$AM$188,34,FALSE)</f>
        <v>34822</v>
      </c>
      <c r="AJ7" s="2409">
        <f>VLOOKUP($C$7,'2024旬別'!$A$6:$AM$188,35,FALSE)</f>
        <v>35107</v>
      </c>
      <c r="AK7" s="2409">
        <f>VLOOKUP($C$7,'2024旬別'!$A$6:$AM$188,36,FALSE)</f>
        <v>38077</v>
      </c>
      <c r="AL7" s="2409">
        <f>VLOOKUP($C$7,'2024旬別'!$A$6:$AM$188,37,FALSE)</f>
        <v>35602</v>
      </c>
      <c r="AM7" s="2409">
        <f>VLOOKUP($C$7,'2024旬別'!$A$6:$AM$188,38,FALSE)</f>
        <v>35601</v>
      </c>
      <c r="AN7" s="2409">
        <f>VLOOKUP($C$7,'2024旬別'!$A$6:$AM$188,39,FALSE)</f>
        <v>35632</v>
      </c>
      <c r="AO7" s="2412">
        <f t="shared" ref="AO7:AO8" si="2">SUM(E7:AN7)</f>
        <v>1304630</v>
      </c>
    </row>
    <row r="8" spans="1:49" ht="20.25" customHeight="1" x14ac:dyDescent="0.15">
      <c r="A8" s="2332" t="str">
        <f t="shared" si="0"/>
        <v>野菜総数</v>
      </c>
      <c r="B8" s="2332" t="s">
        <v>433</v>
      </c>
      <c r="C8" s="2332" t="str">
        <f t="shared" si="1"/>
        <v>野菜総数数量</v>
      </c>
      <c r="D8" s="2402" t="s">
        <v>353</v>
      </c>
      <c r="E8" s="2413">
        <f>VLOOKUP($C$8,'2025旬別'!$A$6:$AM$188,4,FALSE)</f>
        <v>25950</v>
      </c>
      <c r="F8" s="2413">
        <f>VLOOKUP($C$8,'2025旬別'!$A$6:$AM$188,5,FALSE)</f>
        <v>32574</v>
      </c>
      <c r="G8" s="2413">
        <f>VLOOKUP($C$8,'2025旬別'!$A$6:$AM$188,6,FALSE)</f>
        <v>37341</v>
      </c>
      <c r="H8" s="2413">
        <f>VLOOKUP($C$8,'2025旬別'!$A$6:$AM$188,7,FALSE)</f>
        <v>34144</v>
      </c>
      <c r="I8" s="2413">
        <f>VLOOKUP($C$8,'2025旬別'!$A$6:$AM$188,8,FALSE)</f>
        <v>31480</v>
      </c>
      <c r="J8" s="2413">
        <f>VLOOKUP($C$8,'2025旬別'!$A$6:$AM$188,9,FALSE)</f>
        <v>25669</v>
      </c>
      <c r="K8" s="2413">
        <f>VLOOKUP($C$8,'2025旬別'!$A$6:$AM$188,10,FALSE)</f>
        <v>32162</v>
      </c>
      <c r="L8" s="2413">
        <f>VLOOKUP($C$8,'2025旬別'!$A$6:$AM$188,11,FALSE)</f>
        <v>28395</v>
      </c>
      <c r="M8" s="2413">
        <f>VLOOKUP($C$8,'2025旬別'!$A$6:$AM$188,12,FALSE)</f>
        <v>40889</v>
      </c>
      <c r="N8" s="2413">
        <f>VLOOKUP($C$8,'2025旬別'!$A$6:$AM$188,13,FALSE)</f>
        <v>34217</v>
      </c>
      <c r="O8" s="2413">
        <f>VLOOKUP($C$8,'2025旬別'!$A$6:$AM$188,14,FALSE)</f>
        <v>34371</v>
      </c>
      <c r="P8" s="2413">
        <f>VLOOKUP($C$8,'2025旬別'!$A$6:$AM$188,15,FALSE)</f>
        <v>37888</v>
      </c>
      <c r="Q8" s="2413">
        <f>VLOOKUP($C$8,'2025旬別'!$A$6:$AM$188,16,FALSE)</f>
        <v>36714</v>
      </c>
      <c r="R8" s="2413">
        <f>VLOOKUP($C$8,'2025旬別'!$A$6:$AM$188,17,FALSE)</f>
        <v>36223</v>
      </c>
      <c r="S8" s="2413">
        <f>VLOOKUP($C$8,'2025旬別'!$A$6:$AM$188,18,FALSE)</f>
        <v>40374.95500000006</v>
      </c>
      <c r="T8" s="2413">
        <f>VLOOKUP($C$8,'2025旬別'!$A$6:$AM$188,19,FALSE)</f>
        <v>35918.908999999992</v>
      </c>
      <c r="U8" s="2413">
        <f>VLOOKUP($C$8,'2025旬別'!$A$6:$AM$188,20,FALSE)</f>
        <v>35367.112999999998</v>
      </c>
      <c r="V8" s="2413">
        <f>VLOOKUP($C$8,'2025旬別'!$A$6:$AM$188,21,FALSE)</f>
        <v>34655.54899999997</v>
      </c>
      <c r="W8" s="2413">
        <f>VLOOKUP($C$8,'2025旬別'!$A$6:$AM$188,22,FALSE)</f>
        <v>34688.249999999993</v>
      </c>
      <c r="X8" s="2413">
        <f>VLOOKUP($C$8,'2025旬別'!$A$6:$AM$188,23,FALSE)</f>
        <v>32360.226000000002</v>
      </c>
      <c r="Y8" s="2413">
        <f>VLOOKUP($C$8,'2025旬別'!$A$6:$AM$188,24,FALSE)</f>
        <v>37768.790999999983</v>
      </c>
      <c r="Z8" s="2413">
        <f>VLOOKUP($C$8,'2025旬別'!$A$6:$AM$188,25,FALSE)</f>
        <v>32229.291000000008</v>
      </c>
      <c r="AA8" s="2413">
        <f>VLOOKUP($C$8,'2025旬別'!$A$6:$AM$188,26,FALSE)</f>
        <v>29246.266000000007</v>
      </c>
      <c r="AB8" s="2413">
        <f>VLOOKUP($C$8,'2025旬別'!$A$6:$AM$188,27,FALSE)</f>
        <v>0</v>
      </c>
      <c r="AC8" s="2413">
        <f>VLOOKUP($C$8,'2025旬別'!$A$6:$AM$188,28,FALSE)</f>
        <v>0</v>
      </c>
      <c r="AD8" s="2413">
        <f>VLOOKUP($C$8,'2025旬別'!$A$6:$AM$188,29,FALSE)</f>
        <v>0</v>
      </c>
      <c r="AE8" s="2413">
        <f>VLOOKUP($C$8,'2025旬別'!$A$6:$AM$188,30,FALSE)</f>
        <v>0</v>
      </c>
      <c r="AF8" s="2413">
        <f>VLOOKUP($C$8,'2025旬別'!$A$6:$AM$188,31,FALSE)</f>
        <v>0</v>
      </c>
      <c r="AG8" s="2413">
        <f>VLOOKUP($C$8,'2025旬別'!$A$6:$AM$188,32,FALSE)</f>
        <v>0</v>
      </c>
      <c r="AH8" s="2413">
        <f>VLOOKUP($C$8,'2025旬別'!$A$6:$AM$188,33,FALSE)</f>
        <v>0</v>
      </c>
      <c r="AI8" s="2413">
        <f>VLOOKUP($C$8,'2025旬別'!$A$6:$AM$188,34,FALSE)</f>
        <v>0</v>
      </c>
      <c r="AJ8" s="2413">
        <f>VLOOKUP($C$8,'2025旬別'!$A$6:$AM$188,35,FALSE)</f>
        <v>0</v>
      </c>
      <c r="AK8" s="2413">
        <f>VLOOKUP($C$8,'2025旬別'!$A$6:$AM$188,36,FALSE)</f>
        <v>0</v>
      </c>
      <c r="AL8" s="2413">
        <f>VLOOKUP($C$8,'2025旬別'!$A$6:$AM$188,37,FALSE)</f>
        <v>0</v>
      </c>
      <c r="AM8" s="2413">
        <f>VLOOKUP($C$8,'2025旬別'!$A$6:$AM$188,38,FALSE)</f>
        <v>0</v>
      </c>
      <c r="AN8" s="2413">
        <f>VLOOKUP($C$8,'2025旬別'!$A$6:$AM$188,39,FALSE)</f>
        <v>0</v>
      </c>
      <c r="AO8" s="2416">
        <f t="shared" si="2"/>
        <v>780626.35000000009</v>
      </c>
    </row>
    <row r="9" spans="1:49" ht="20.25" customHeight="1" x14ac:dyDescent="0.15">
      <c r="D9" s="2403" t="s">
        <v>435</v>
      </c>
      <c r="E9" s="2422">
        <f>IFERROR(E8/E6," ")</f>
        <v>0.90638556489301503</v>
      </c>
      <c r="F9" s="2423">
        <f t="shared" ref="F9:AO9" si="3">IFERROR(F8/F6," ")</f>
        <v>0.76367984245322829</v>
      </c>
      <c r="G9" s="2423">
        <f t="shared" si="3"/>
        <v>0.88358478779388927</v>
      </c>
      <c r="H9" s="2423">
        <f t="shared" si="3"/>
        <v>0.81807508924934713</v>
      </c>
      <c r="I9" s="2423">
        <f t="shared" si="3"/>
        <v>0.85175464704131609</v>
      </c>
      <c r="J9" s="2423">
        <f t="shared" si="3"/>
        <v>0.80041035491334533</v>
      </c>
      <c r="K9" s="2423">
        <f t="shared" si="3"/>
        <v>0.85723728750313188</v>
      </c>
      <c r="L9" s="2423">
        <f t="shared" si="3"/>
        <v>0.76701782820097242</v>
      </c>
      <c r="M9" s="2423">
        <f t="shared" si="3"/>
        <v>0.99121964936777607</v>
      </c>
      <c r="N9" s="2423">
        <f t="shared" si="3"/>
        <v>0.87315885637293433</v>
      </c>
      <c r="O9" s="2423">
        <f t="shared" si="3"/>
        <v>0.86074256607515809</v>
      </c>
      <c r="P9" s="2423">
        <f t="shared" si="3"/>
        <v>0.96272392326260958</v>
      </c>
      <c r="Q9" s="2423">
        <f t="shared" si="3"/>
        <v>0.97849726018634986</v>
      </c>
      <c r="R9" s="2423">
        <f>IFERROR(R8/R6," ")</f>
        <v>0.8933186678767312</v>
      </c>
      <c r="S9" s="2423">
        <f t="shared" si="3"/>
        <v>0.93991859073745709</v>
      </c>
      <c r="T9" s="2423">
        <f t="shared" si="3"/>
        <v>0.88406200928391732</v>
      </c>
      <c r="U9" s="2423">
        <f t="shared" si="3"/>
        <v>0.91092720229540447</v>
      </c>
      <c r="V9" s="2423">
        <f t="shared" si="3"/>
        <v>0.94469959819213645</v>
      </c>
      <c r="W9" s="2423">
        <f t="shared" si="3"/>
        <v>0.93677591319330022</v>
      </c>
      <c r="X9" s="2423">
        <f t="shared" si="3"/>
        <v>0.8725772667705699</v>
      </c>
      <c r="Y9" s="2423">
        <f t="shared" si="3"/>
        <v>0.98159396522597875</v>
      </c>
      <c r="Z9" s="2423">
        <f t="shared" si="3"/>
        <v>0.87604829108384497</v>
      </c>
      <c r="AA9" s="2423">
        <f t="shared" si="3"/>
        <v>0.8360184433493032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0.55799519508443263</v>
      </c>
    </row>
    <row r="10" spans="1:49" ht="20.25" customHeight="1" thickBot="1" x14ac:dyDescent="0.2">
      <c r="D10" s="2404" t="s">
        <v>436</v>
      </c>
      <c r="E10" s="2426">
        <f>IFERROR(E8/E7," ")</f>
        <v>0.9746478873239437</v>
      </c>
      <c r="F10" s="2427">
        <f t="shared" ref="F10:AO10" si="4">IFERROR(F8/F7," ")</f>
        <v>0.74458260949071953</v>
      </c>
      <c r="G10" s="2427">
        <f t="shared" si="4"/>
        <v>1.0123353033671312</v>
      </c>
      <c r="H10" s="2427">
        <f t="shared" si="4"/>
        <v>0.81590518065379469</v>
      </c>
      <c r="I10" s="2427">
        <f t="shared" si="4"/>
        <v>0.88431934378335864</v>
      </c>
      <c r="J10" s="2427">
        <f t="shared" si="4"/>
        <v>0.85242254175937304</v>
      </c>
      <c r="K10" s="2427">
        <f t="shared" si="4"/>
        <v>0.92616483326614063</v>
      </c>
      <c r="L10" s="2427">
        <f t="shared" si="4"/>
        <v>0.84028764204545459</v>
      </c>
      <c r="M10" s="2427">
        <f t="shared" si="4"/>
        <v>1.1275369512464153</v>
      </c>
      <c r="N10" s="2427">
        <f t="shared" si="4"/>
        <v>0.98670626910433124</v>
      </c>
      <c r="O10" s="2427">
        <f t="shared" si="4"/>
        <v>0.83546426835196885</v>
      </c>
      <c r="P10" s="2427">
        <f t="shared" si="4"/>
        <v>1.1002439307701244</v>
      </c>
      <c r="Q10" s="2427">
        <f t="shared" si="4"/>
        <v>1.0747343461842451</v>
      </c>
      <c r="R10" s="2427">
        <f t="shared" si="4"/>
        <v>1.0114201150388116</v>
      </c>
      <c r="S10" s="2427">
        <f t="shared" si="4"/>
        <v>0.9718366831146964</v>
      </c>
      <c r="T10" s="2427">
        <f t="shared" si="4"/>
        <v>0.97388723496556562</v>
      </c>
      <c r="U10" s="2427">
        <f t="shared" si="4"/>
        <v>0.97604837863943694</v>
      </c>
      <c r="V10" s="2427">
        <f t="shared" si="4"/>
        <v>1.0120772443198403</v>
      </c>
      <c r="W10" s="2427">
        <f t="shared" si="4"/>
        <v>1.0064483839145824</v>
      </c>
      <c r="X10" s="2427">
        <f t="shared" si="4"/>
        <v>0.8578380828672163</v>
      </c>
      <c r="Y10" s="2427">
        <f t="shared" si="4"/>
        <v>1.1221008051338419</v>
      </c>
      <c r="Z10" s="2427">
        <f t="shared" si="4"/>
        <v>0.82592616985290368</v>
      </c>
      <c r="AA10" s="2427">
        <f t="shared" si="4"/>
        <v>0.95939725757774597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0.59835075845258812</v>
      </c>
    </row>
    <row r="11" spans="1:49" ht="20.25" customHeight="1" x14ac:dyDescent="0.15">
      <c r="A11" s="2332" t="str">
        <f t="shared" si="0"/>
        <v>野菜総数</v>
      </c>
      <c r="B11" s="2332" t="s">
        <v>434</v>
      </c>
      <c r="C11" s="2332" t="str">
        <f t="shared" si="1"/>
        <v>野菜総数価格</v>
      </c>
      <c r="D11" s="2400" t="s">
        <v>437</v>
      </c>
      <c r="E11" s="2405">
        <f>VLOOKUP($C$11,'2020ｰ24旬別平均'!$A$6:$AM$188,4,FALSE)</f>
        <v>273.60000000000002</v>
      </c>
      <c r="F11" s="2405">
        <f>VLOOKUP($C$11,'2020ｰ24旬別平均'!$A$6:$AM$188,5,FALSE)</f>
        <v>236.2</v>
      </c>
      <c r="G11" s="2405">
        <f>VLOOKUP($C$11,'2020ｰ24旬別平均'!$A$6:$AM$188,6,FALSE)</f>
        <v>242.6</v>
      </c>
      <c r="H11" s="2405">
        <f>VLOOKUP($C$11,'2020ｰ24旬別平均'!$A$6:$AM$188,7,FALSE)</f>
        <v>244.6</v>
      </c>
      <c r="I11" s="2405">
        <f>VLOOKUP($C$11,'2020ｰ24旬別平均'!$A$6:$AM$188,8,FALSE)</f>
        <v>251.6</v>
      </c>
      <c r="J11" s="2405">
        <f>VLOOKUP($C$11,'2020ｰ24旬別平均'!$A$6:$AM$188,9,FALSE)</f>
        <v>249.4</v>
      </c>
      <c r="K11" s="2405">
        <f>VLOOKUP($C$11,'2020ｰ24旬別平均'!$A$6:$AM$188,10,FALSE)</f>
        <v>259.2</v>
      </c>
      <c r="L11" s="2405">
        <f>VLOOKUP($C$11,'2020ｰ24旬別平均'!$A$6:$AM$188,11,FALSE)</f>
        <v>261.2</v>
      </c>
      <c r="M11" s="2405">
        <f>VLOOKUP($C$11,'2020ｰ24旬別平均'!$A$6:$AM$188,12,FALSE)</f>
        <v>271.39999999999998</v>
      </c>
      <c r="N11" s="2405">
        <f>VLOOKUP($C$11,'2020ｰ24旬別平均'!$A$6:$AM$188,13,FALSE)</f>
        <v>269</v>
      </c>
      <c r="O11" s="2405">
        <f>VLOOKUP($C$11,'2020ｰ24旬別平均'!$A$6:$AM$188,14,FALSE)</f>
        <v>273.60000000000002</v>
      </c>
      <c r="P11" s="2405">
        <f>VLOOKUP($C$11,'2020ｰ24旬別平均'!$A$6:$AM$188,15,FALSE)</f>
        <v>274.39999999999998</v>
      </c>
      <c r="Q11" s="2405">
        <f>VLOOKUP($C$11,'2020ｰ24旬別平均'!$A$6:$AM$188,16,FALSE)</f>
        <v>274.8</v>
      </c>
      <c r="R11" s="2405">
        <f>VLOOKUP($C$11,'2020ｰ24旬別平均'!$A$6:$AM$188,17,FALSE)</f>
        <v>262.39999999999998</v>
      </c>
      <c r="S11" s="2405">
        <f>VLOOKUP($C$11,'2020ｰ24旬別平均'!$A$6:$AM$188,18,FALSE)</f>
        <v>267.39999999999998</v>
      </c>
      <c r="T11" s="2405">
        <f>VLOOKUP($C$11,'2020ｰ24旬別平均'!$A$6:$AM$188,19,FALSE)</f>
        <v>273</v>
      </c>
      <c r="U11" s="2405">
        <f>VLOOKUP($C$11,'2020ｰ24旬別平均'!$A$6:$AM$188,20,FALSE)</f>
        <v>270.2</v>
      </c>
      <c r="V11" s="2405">
        <f>VLOOKUP($C$11,'2020ｰ24旬別平均'!$A$6:$AM$188,21,FALSE)</f>
        <v>262</v>
      </c>
      <c r="W11" s="2405">
        <f>VLOOKUP($C$11,'2020ｰ24旬別平均'!$A$6:$AM$188,22,FALSE)</f>
        <v>260.8</v>
      </c>
      <c r="X11" s="2405">
        <f>VLOOKUP($C$11,'2020ｰ24旬別平均'!$A$6:$AM$188,23,FALSE)</f>
        <v>267</v>
      </c>
      <c r="Y11" s="2405">
        <f>VLOOKUP($C$11,'2020ｰ24旬別平均'!$A$6:$AM$188,24,FALSE)</f>
        <v>277.60000000000002</v>
      </c>
      <c r="Z11" s="2405">
        <f>VLOOKUP($C$11,'2020ｰ24旬別平均'!$A$6:$AM$188,25,FALSE)</f>
        <v>278.8</v>
      </c>
      <c r="AA11" s="2405">
        <f>VLOOKUP($C$11,'2020ｰ24旬別平均'!$A$6:$AM$188,26,FALSE)</f>
        <v>279</v>
      </c>
      <c r="AB11" s="2405">
        <f>VLOOKUP($C$11,'2020ｰ24旬別平均'!$A$6:$AM$188,27,FALSE)</f>
        <v>278</v>
      </c>
      <c r="AC11" s="2405">
        <f>VLOOKUP($C$11,'2020ｰ24旬別平均'!$A$6:$AM$188,28,FALSE)</f>
        <v>284</v>
      </c>
      <c r="AD11" s="2405">
        <f>VLOOKUP($C$11,'2020ｰ24旬別平均'!$A$6:$AM$188,29,FALSE)</f>
        <v>294</v>
      </c>
      <c r="AE11" s="2405">
        <f>VLOOKUP($C$11,'2020ｰ24旬別平均'!$A$6:$AM$188,30,FALSE)</f>
        <v>282.2</v>
      </c>
      <c r="AF11" s="2405">
        <f>VLOOKUP($C$11,'2020ｰ24旬別平均'!$A$6:$AM$188,31,FALSE)</f>
        <v>275</v>
      </c>
      <c r="AG11" s="2405">
        <f>VLOOKUP($C$11,'2020ｰ24旬別平均'!$A$6:$AM$188,32,FALSE)</f>
        <v>262.8</v>
      </c>
      <c r="AH11" s="2405">
        <f>VLOOKUP($C$11,'2020ｰ24旬別平均'!$A$6:$AM$188,33,FALSE)</f>
        <v>253.4</v>
      </c>
      <c r="AI11" s="2405">
        <f>VLOOKUP($C$11,'2020ｰ24旬別平均'!$A$6:$AM$188,34,FALSE)</f>
        <v>248.2</v>
      </c>
      <c r="AJ11" s="2405">
        <f>VLOOKUP($C$11,'2020ｰ24旬別平均'!$A$6:$AM$188,35,FALSE)</f>
        <v>240.6</v>
      </c>
      <c r="AK11" s="2405">
        <f>VLOOKUP($C$11,'2020ｰ24旬別平均'!$A$6:$AM$188,36,FALSE)</f>
        <v>232.6</v>
      </c>
      <c r="AL11" s="2405">
        <f>VLOOKUP($C$11,'2020ｰ24旬別平均'!$A$6:$AM$188,37,FALSE)</f>
        <v>233.6</v>
      </c>
      <c r="AM11" s="2405">
        <f>VLOOKUP($C$11,'2020ｰ24旬別平均'!$A$6:$AM$188,38,FALSE)</f>
        <v>249</v>
      </c>
      <c r="AN11" s="2405">
        <f>VLOOKUP($C$11,'2020ｰ24旬別平均'!$A$6:$AM$188,39,FALSE)</f>
        <v>296.2</v>
      </c>
      <c r="AO11" s="2408">
        <f>AO16/AO6</f>
        <v>263.97047691753431</v>
      </c>
    </row>
    <row r="12" spans="1:49" ht="20.25" customHeight="1" x14ac:dyDescent="0.15">
      <c r="A12" s="2332" t="str">
        <f t="shared" si="0"/>
        <v>野菜総数</v>
      </c>
      <c r="B12" s="2332" t="s">
        <v>434</v>
      </c>
      <c r="C12" s="2332" t="str">
        <f t="shared" si="1"/>
        <v>野菜総数価格</v>
      </c>
      <c r="D12" s="2401" t="s">
        <v>352</v>
      </c>
      <c r="E12" s="2409">
        <f>VLOOKUP($C$12,'2024旬別'!$A$6:$AM$188,4,FALSE)</f>
        <v>267</v>
      </c>
      <c r="F12" s="2409">
        <f>VLOOKUP($C$12,'2024旬別'!$A$6:$AM$188,5,FALSE)</f>
        <v>240</v>
      </c>
      <c r="G12" s="2409">
        <f>VLOOKUP($C$12,'2024旬別'!$A$6:$AM$188,6,FALSE)</f>
        <v>249</v>
      </c>
      <c r="H12" s="2409">
        <f>VLOOKUP($C$12,'2024旬別'!$A$6:$AM$188,7,FALSE)</f>
        <v>260</v>
      </c>
      <c r="I12" s="2409">
        <f>VLOOKUP($C$12,'2024旬別'!$A$6:$AM$188,8,FALSE)</f>
        <v>267</v>
      </c>
      <c r="J12" s="2409">
        <f>VLOOKUP($C$12,'2024旬別'!$A$6:$AM$188,9,FALSE)</f>
        <v>270</v>
      </c>
      <c r="K12" s="2409">
        <f>VLOOKUP($C$12,'2024旬別'!$A$6:$AM$188,10,FALSE)</f>
        <v>279</v>
      </c>
      <c r="L12" s="2409">
        <f>VLOOKUP($C$12,'2024旬別'!$A$6:$AM$188,11,FALSE)</f>
        <v>304</v>
      </c>
      <c r="M12" s="2409">
        <f>VLOOKUP($C$12,'2024旬別'!$A$6:$AM$188,12,FALSE)</f>
        <v>332</v>
      </c>
      <c r="N12" s="2409">
        <f>VLOOKUP($C$12,'2024旬別'!$A$6:$AM$188,13,FALSE)</f>
        <v>324</v>
      </c>
      <c r="O12" s="2409">
        <f>VLOOKUP($C$12,'2024旬別'!$A$6:$AM$188,14,FALSE)</f>
        <v>319</v>
      </c>
      <c r="P12" s="2409">
        <f>VLOOKUP($C$12,'2024旬別'!$A$6:$AM$188,15,FALSE)</f>
        <v>320</v>
      </c>
      <c r="Q12" s="2409">
        <f>VLOOKUP($C$12,'2024旬別'!$A$6:$AM$188,16,FALSE)</f>
        <v>313</v>
      </c>
      <c r="R12" s="2409">
        <f>VLOOKUP($C$12,'2024旬別'!$A$6:$AM$188,17,FALSE)</f>
        <v>316</v>
      </c>
      <c r="S12" s="2409">
        <f>VLOOKUP($C$12,'2024旬別'!$A$6:$AM$188,18,FALSE)</f>
        <v>309</v>
      </c>
      <c r="T12" s="2409">
        <f>VLOOKUP($C$12,'2024旬別'!$A$6:$AM$188,19,FALSE)</f>
        <v>298</v>
      </c>
      <c r="U12" s="2409">
        <f>VLOOKUP($C$12,'2024旬別'!$A$6:$AM$188,20,FALSE)</f>
        <v>288</v>
      </c>
      <c r="V12" s="2409">
        <f>VLOOKUP($C$12,'2024旬別'!$A$6:$AM$188,21,FALSE)</f>
        <v>259</v>
      </c>
      <c r="W12" s="2409">
        <f>VLOOKUP($C$12,'2024旬別'!$A$6:$AM$188,22,FALSE)</f>
        <v>265</v>
      </c>
      <c r="X12" s="2409">
        <f>VLOOKUP($C$12,'2024旬別'!$A$6:$AM$188,23,FALSE)</f>
        <v>286</v>
      </c>
      <c r="Y12" s="2409">
        <f>VLOOKUP($C$12,'2024旬別'!$A$6:$AM$188,24,FALSE)</f>
        <v>305</v>
      </c>
      <c r="Z12" s="2409">
        <f>VLOOKUP($C$12,'2024旬別'!$A$6:$AM$188,25,FALSE)</f>
        <v>310</v>
      </c>
      <c r="AA12" s="2409">
        <f>VLOOKUP($C$12,'2024旬別'!$A$6:$AM$188,26,FALSE)</f>
        <v>316</v>
      </c>
      <c r="AB12" s="2409">
        <f>VLOOKUP($C$12,'2024旬別'!$A$6:$AM$188,27,FALSE)</f>
        <v>305</v>
      </c>
      <c r="AC12" s="2409">
        <f>VLOOKUP($C$12,'2024旬別'!$A$6:$AM$188,28,FALSE)</f>
        <v>322</v>
      </c>
      <c r="AD12" s="2409">
        <f>VLOOKUP($C$12,'2024旬別'!$A$6:$AM$188,29,FALSE)</f>
        <v>335</v>
      </c>
      <c r="AE12" s="2409">
        <f>VLOOKUP($C$12,'2024旬別'!$A$6:$AM$188,30,FALSE)</f>
        <v>314</v>
      </c>
      <c r="AF12" s="2409">
        <f>VLOOKUP($C$12,'2024旬別'!$A$6:$AM$188,31,FALSE)</f>
        <v>317</v>
      </c>
      <c r="AG12" s="2409">
        <f>VLOOKUP($C$12,'2024旬別'!$A$6:$AM$188,32,FALSE)</f>
        <v>305</v>
      </c>
      <c r="AH12" s="2409">
        <f>VLOOKUP($C$12,'2024旬別'!$A$6:$AM$188,33,FALSE)</f>
        <v>288</v>
      </c>
      <c r="AI12" s="2409">
        <f>VLOOKUP($C$12,'2024旬別'!$A$6:$AM$188,34,FALSE)</f>
        <v>286</v>
      </c>
      <c r="AJ12" s="2409">
        <f>VLOOKUP($C$12,'2024旬別'!$A$6:$AM$188,35,FALSE)</f>
        <v>315</v>
      </c>
      <c r="AK12" s="2409">
        <f>VLOOKUP($C$12,'2024旬別'!$A$6:$AM$188,36,FALSE)</f>
        <v>318</v>
      </c>
      <c r="AL12" s="2409">
        <f>VLOOKUP($C$12,'2024旬別'!$A$6:$AM$188,37,FALSE)</f>
        <v>321</v>
      </c>
      <c r="AM12" s="2409">
        <f>VLOOKUP($C$12,'2024旬別'!$A$6:$AM$188,38,FALSE)</f>
        <v>332</v>
      </c>
      <c r="AN12" s="2409">
        <f>VLOOKUP($C$12,'2024旬別'!$A$6:$AM$188,39,FALSE)</f>
        <v>407</v>
      </c>
      <c r="AO12" s="2412">
        <f>AO17/AO7</f>
        <v>301.52262173949703</v>
      </c>
    </row>
    <row r="13" spans="1:49" ht="20.25" customHeight="1" x14ac:dyDescent="0.15">
      <c r="A13" s="2332" t="str">
        <f t="shared" si="0"/>
        <v>野菜総数</v>
      </c>
      <c r="B13" s="2332" t="s">
        <v>434</v>
      </c>
      <c r="C13" s="2332" t="str">
        <f t="shared" si="1"/>
        <v>野菜総数価格</v>
      </c>
      <c r="D13" s="2402" t="s">
        <v>351</v>
      </c>
      <c r="E13" s="2413">
        <f>VLOOKUP($C$13,'2025旬別'!$A$6:$AM$188,4,FALSE)</f>
        <v>403</v>
      </c>
      <c r="F13" s="2413">
        <f>VLOOKUP($C$13,'2025旬別'!$A$6:$AM$188,5,FALSE)</f>
        <v>350</v>
      </c>
      <c r="G13" s="2413">
        <f>VLOOKUP($C$13,'2025旬別'!$A$6:$AM$188,6,FALSE)</f>
        <v>332</v>
      </c>
      <c r="H13" s="2413">
        <f>VLOOKUP($C$13,'2025旬別'!$A$6:$AM$188,7,FALSE)</f>
        <v>326</v>
      </c>
      <c r="I13" s="2413">
        <f>VLOOKUP($C$13,'2025旬別'!$A$6:$AM$188,8,FALSE)</f>
        <v>344</v>
      </c>
      <c r="J13" s="2413">
        <f>VLOOKUP($C$13,'2025旬別'!$A$6:$AM$188,9,FALSE)</f>
        <v>358</v>
      </c>
      <c r="K13" s="2413">
        <f>VLOOKUP($C$13,'2025旬別'!$A$6:$AM$188,10,FALSE)</f>
        <v>360</v>
      </c>
      <c r="L13" s="2413">
        <f>VLOOKUP($C$13,'2025旬別'!$A$6:$AM$188,11,FALSE)</f>
        <v>337</v>
      </c>
      <c r="M13" s="2413">
        <f>VLOOKUP($C$13,'2025旬別'!$A$6:$AM$188,12,FALSE)</f>
        <v>321</v>
      </c>
      <c r="N13" s="2413">
        <f>VLOOKUP($C$13,'2025旬別'!$A$6:$AM$188,13,FALSE)</f>
        <v>305</v>
      </c>
      <c r="O13" s="2413">
        <f>VLOOKUP($C$13,'2025旬別'!$A$6:$AM$188,14,FALSE)</f>
        <v>311</v>
      </c>
      <c r="P13" s="2413">
        <f>VLOOKUP($C$13,'2025旬別'!$A$6:$AM$188,15,FALSE)</f>
        <v>306</v>
      </c>
      <c r="Q13" s="2413">
        <f>VLOOKUP($C$13,'2025旬別'!$A$6:$AM$188,16,FALSE)</f>
        <v>285</v>
      </c>
      <c r="R13" s="2413">
        <f>VLOOKUP($C$13,'2025旬別'!$A$6:$AM$188,17,FALSE)</f>
        <v>276</v>
      </c>
      <c r="S13" s="2413">
        <f>VLOOKUP($C$13,'2025旬別'!$A$6:$AM$188,18,FALSE)</f>
        <v>267.57553119254203</v>
      </c>
      <c r="T13" s="2413">
        <f>VLOOKUP($C$13,'2025旬別'!$A$6:$AM$188,19,FALSE)</f>
        <v>286.29783772107334</v>
      </c>
      <c r="U13" s="2413">
        <f>VLOOKUP($C$13,'2025旬別'!$A$6:$AM$188,20,FALSE)</f>
        <v>295.73020124656472</v>
      </c>
      <c r="V13" s="2413">
        <f>VLOOKUP($C$13,'2025旬別'!$A$6:$AM$188,21,FALSE)</f>
        <v>286.79289694703743</v>
      </c>
      <c r="W13" s="2413">
        <f>VLOOKUP($C$13,'2025旬別'!$A$6:$AM$188,22,FALSE)</f>
        <v>287.24999805409624</v>
      </c>
      <c r="X13" s="2413">
        <f>VLOOKUP($C$13,'2025旬別'!$A$6:$AM$188,23,FALSE)</f>
        <v>292.34918572571161</v>
      </c>
      <c r="Y13" s="2413">
        <f>VLOOKUP($C$13,'2025旬別'!$A$6:$AM$188,24,FALSE)</f>
        <v>294.2760785750329</v>
      </c>
      <c r="Z13" s="2413">
        <f>VLOOKUP($C$13,'2025旬別'!$A$6:$AM$188,25,FALSE)</f>
        <v>297.033720723177</v>
      </c>
      <c r="AA13" s="2413">
        <f>VLOOKUP($C$13,'2025旬別'!$A$6:$AM$188,26,FALSE)</f>
        <v>312.53382654045487</v>
      </c>
      <c r="AB13" s="2413">
        <f>VLOOKUP($C$13,'2025旬別'!$A$6:$AM$188,27,FALSE)</f>
        <v>0</v>
      </c>
      <c r="AC13" s="2413">
        <f>VLOOKUP($C$13,'2025旬別'!$A$6:$AM$188,28,FALSE)</f>
        <v>0</v>
      </c>
      <c r="AD13" s="2413">
        <f>VLOOKUP($C$13,'2025旬別'!$A$6:$AM$188,29,FALSE)</f>
        <v>0</v>
      </c>
      <c r="AE13" s="2413">
        <f>VLOOKUP($C$13,'2025旬別'!$A$6:$AM$188,30,FALSE)</f>
        <v>0</v>
      </c>
      <c r="AF13" s="2413">
        <f>VLOOKUP($C$13,'2025旬別'!$A$6:$AM$188,31,FALSE)</f>
        <v>0</v>
      </c>
      <c r="AG13" s="2413">
        <f>VLOOKUP($C$13,'2025旬別'!$A$6:$AM$188,32,FALSE)</f>
        <v>0</v>
      </c>
      <c r="AH13" s="2413">
        <f>VLOOKUP($C$13,'2025旬別'!$A$6:$AM$188,33,FALSE)</f>
        <v>0</v>
      </c>
      <c r="AI13" s="2413">
        <f>VLOOKUP($C$13,'2025旬別'!$A$6:$AM$188,34,FALSE)</f>
        <v>0</v>
      </c>
      <c r="AJ13" s="2413">
        <f>VLOOKUP($C$13,'2025旬別'!$A$6:$AM$188,35,FALSE)</f>
        <v>0</v>
      </c>
      <c r="AK13" s="2413">
        <f>VLOOKUP($C$13,'2025旬別'!$A$6:$AM$188,36,FALSE)</f>
        <v>0</v>
      </c>
      <c r="AL13" s="2413">
        <f>VLOOKUP($C$13,'2025旬別'!$A$6:$AM$188,37,FALSE)</f>
        <v>0</v>
      </c>
      <c r="AM13" s="2413">
        <f>VLOOKUP($C$13,'2025旬別'!$A$6:$AM$188,38,FALSE)</f>
        <v>0</v>
      </c>
      <c r="AN13" s="2413">
        <f>VLOOKUP($C$13,'2025旬別'!$A$6:$AM$188,39,FALSE)</f>
        <v>0</v>
      </c>
      <c r="AO13" s="2416">
        <f>AO18/AO8</f>
        <v>312.05246859781249</v>
      </c>
    </row>
    <row r="14" spans="1:49" ht="20.25" customHeight="1" x14ac:dyDescent="0.15">
      <c r="D14" s="2403" t="s">
        <v>435</v>
      </c>
      <c r="E14" s="2422">
        <f>IFERROR(E13/E11," ")</f>
        <v>1.4729532163742689</v>
      </c>
      <c r="F14" s="2423">
        <f t="shared" ref="F14:AO14" si="5">IFERROR(F13/F11," ")</f>
        <v>1.4817950889077054</v>
      </c>
      <c r="G14" s="2423">
        <f t="shared" si="5"/>
        <v>1.368507831821929</v>
      </c>
      <c r="H14" s="2423">
        <f t="shared" si="5"/>
        <v>1.3327882256745707</v>
      </c>
      <c r="I14" s="2423">
        <f t="shared" si="5"/>
        <v>1.3672496025437202</v>
      </c>
      <c r="J14" s="2423">
        <f t="shared" si="5"/>
        <v>1.4354450681635926</v>
      </c>
      <c r="K14" s="2423">
        <f t="shared" si="5"/>
        <v>1.3888888888888888</v>
      </c>
      <c r="L14" s="2423">
        <f t="shared" si="5"/>
        <v>1.2901990811638591</v>
      </c>
      <c r="M14" s="2423">
        <f t="shared" si="5"/>
        <v>1.1827560795873251</v>
      </c>
      <c r="N14" s="2423">
        <f t="shared" si="5"/>
        <v>1.1338289962825279</v>
      </c>
      <c r="O14" s="2423">
        <f t="shared" si="5"/>
        <v>1.1366959064327484</v>
      </c>
      <c r="P14" s="2423">
        <f t="shared" si="5"/>
        <v>1.1151603498542275</v>
      </c>
      <c r="Q14" s="2423">
        <f t="shared" si="5"/>
        <v>1.037117903930131</v>
      </c>
      <c r="R14" s="2423">
        <f t="shared" si="5"/>
        <v>1.0518292682926831</v>
      </c>
      <c r="S14" s="2423">
        <f t="shared" si="5"/>
        <v>1.0006564367709128</v>
      </c>
      <c r="T14" s="2423">
        <f t="shared" si="5"/>
        <v>1.0487100282823199</v>
      </c>
      <c r="U14" s="2423">
        <f t="shared" si="5"/>
        <v>1.0944863110531633</v>
      </c>
      <c r="V14" s="2423">
        <f t="shared" si="5"/>
        <v>1.0946293776604483</v>
      </c>
      <c r="W14" s="2423">
        <f t="shared" si="5"/>
        <v>1.1014187041951542</v>
      </c>
      <c r="X14" s="2423">
        <f t="shared" si="5"/>
        <v>1.0949407705082832</v>
      </c>
      <c r="Y14" s="2423">
        <f t="shared" si="5"/>
        <v>1.0600723291607812</v>
      </c>
      <c r="Z14" s="2423">
        <f t="shared" si="5"/>
        <v>1.0654007199540063</v>
      </c>
      <c r="AA14" s="2423">
        <f t="shared" si="5"/>
        <v>1.1201929266682971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1.1821491260755619</v>
      </c>
    </row>
    <row r="15" spans="1:49" ht="19.5" customHeight="1" thickBot="1" x14ac:dyDescent="0.2">
      <c r="D15" s="2404" t="s">
        <v>436</v>
      </c>
      <c r="E15" s="2426">
        <f t="shared" ref="E15:AO15" si="6">IFERROR(E13/E12," ")</f>
        <v>1.5093632958801497</v>
      </c>
      <c r="F15" s="2427">
        <f t="shared" si="6"/>
        <v>1.4583333333333333</v>
      </c>
      <c r="G15" s="2427">
        <f t="shared" si="6"/>
        <v>1.3333333333333333</v>
      </c>
      <c r="H15" s="2427">
        <f t="shared" si="6"/>
        <v>1.2538461538461538</v>
      </c>
      <c r="I15" s="2427">
        <f t="shared" si="6"/>
        <v>1.2883895131086143</v>
      </c>
      <c r="J15" s="2427">
        <f t="shared" si="6"/>
        <v>1.325925925925926</v>
      </c>
      <c r="K15" s="2427">
        <f t="shared" si="6"/>
        <v>1.2903225806451613</v>
      </c>
      <c r="L15" s="2427">
        <f t="shared" si="6"/>
        <v>1.1085526315789473</v>
      </c>
      <c r="M15" s="2427">
        <f t="shared" si="6"/>
        <v>0.9668674698795181</v>
      </c>
      <c r="N15" s="2427">
        <f t="shared" si="6"/>
        <v>0.94135802469135799</v>
      </c>
      <c r="O15" s="2427">
        <f t="shared" si="6"/>
        <v>0.97492163009404387</v>
      </c>
      <c r="P15" s="2427">
        <f t="shared" si="6"/>
        <v>0.95625000000000004</v>
      </c>
      <c r="Q15" s="2427">
        <f t="shared" si="6"/>
        <v>0.91054313099041528</v>
      </c>
      <c r="R15" s="2427">
        <f t="shared" si="6"/>
        <v>0.87341772151898733</v>
      </c>
      <c r="S15" s="2427">
        <f t="shared" si="6"/>
        <v>0.86594023039657619</v>
      </c>
      <c r="T15" s="2427">
        <f t="shared" si="6"/>
        <v>0.9607309990640045</v>
      </c>
      <c r="U15" s="2427">
        <f t="shared" si="6"/>
        <v>1.0268409765505719</v>
      </c>
      <c r="V15" s="2427">
        <f t="shared" si="6"/>
        <v>1.107308482420994</v>
      </c>
      <c r="W15" s="2427">
        <f t="shared" si="6"/>
        <v>1.0839622568079104</v>
      </c>
      <c r="X15" s="2427">
        <f t="shared" si="6"/>
        <v>1.0221999500899008</v>
      </c>
      <c r="Y15" s="2427">
        <f t="shared" si="6"/>
        <v>0.96483960188535378</v>
      </c>
      <c r="Z15" s="2427">
        <f t="shared" si="6"/>
        <v>0.95817329265540963</v>
      </c>
      <c r="AA15" s="2427">
        <f t="shared" si="6"/>
        <v>0.98903109664700906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1.0349222449631419</v>
      </c>
    </row>
    <row r="16" spans="1:49" ht="20.25" hidden="1" customHeight="1" x14ac:dyDescent="0.15">
      <c r="D16" s="2374" t="s">
        <v>637</v>
      </c>
      <c r="E16" s="2375">
        <f t="shared" ref="E16:AN16" si="7">E6*E11</f>
        <v>7833222.7200000007</v>
      </c>
      <c r="F16" s="2375">
        <f t="shared" si="7"/>
        <v>10074874.799999999</v>
      </c>
      <c r="G16" s="2375">
        <f t="shared" si="7"/>
        <v>10252470.08</v>
      </c>
      <c r="H16" s="2375">
        <f t="shared" si="7"/>
        <v>10208870.199999999</v>
      </c>
      <c r="I16" s="2375">
        <f t="shared" si="7"/>
        <v>9298884.4000000004</v>
      </c>
      <c r="J16" s="2375">
        <f t="shared" si="7"/>
        <v>7998208.1200000001</v>
      </c>
      <c r="K16" s="2375">
        <f t="shared" si="7"/>
        <v>9724717.4399999995</v>
      </c>
      <c r="L16" s="2375">
        <f t="shared" si="7"/>
        <v>9669624</v>
      </c>
      <c r="M16" s="2375">
        <f t="shared" si="7"/>
        <v>11195575.679999998</v>
      </c>
      <c r="N16" s="2375">
        <f t="shared" si="7"/>
        <v>10541464.4</v>
      </c>
      <c r="O16" s="2375">
        <f t="shared" si="7"/>
        <v>10925340.480000002</v>
      </c>
      <c r="P16" s="2375">
        <f t="shared" si="7"/>
        <v>10799012</v>
      </c>
      <c r="Q16" s="2375">
        <f t="shared" si="7"/>
        <v>10310715.840000002</v>
      </c>
      <c r="R16" s="2375">
        <f t="shared" si="7"/>
        <v>10640005.119999999</v>
      </c>
      <c r="S16" s="2375">
        <f t="shared" si="7"/>
        <v>11486380.92</v>
      </c>
      <c r="T16" s="2375">
        <f t="shared" si="7"/>
        <v>11091826.200000001</v>
      </c>
      <c r="U16" s="2375">
        <f t="shared" si="7"/>
        <v>10490623.08</v>
      </c>
      <c r="V16" s="2375">
        <f t="shared" si="7"/>
        <v>9611260.3999999985</v>
      </c>
      <c r="W16" s="2375">
        <f t="shared" si="7"/>
        <v>9657267.5200000014</v>
      </c>
      <c r="X16" s="2375">
        <f t="shared" si="7"/>
        <v>9901908.6000000015</v>
      </c>
      <c r="Y16" s="2375">
        <f t="shared" si="7"/>
        <v>10681215.200000001</v>
      </c>
      <c r="Z16" s="2375">
        <f t="shared" si="7"/>
        <v>10256884.720000001</v>
      </c>
      <c r="AA16" s="2375">
        <f t="shared" si="7"/>
        <v>9760201.2000000011</v>
      </c>
      <c r="AB16" s="2375">
        <f t="shared" si="7"/>
        <v>11855087.6</v>
      </c>
      <c r="AC16" s="2375">
        <f t="shared" si="7"/>
        <v>11022267.200000001</v>
      </c>
      <c r="AD16" s="2375">
        <f t="shared" si="7"/>
        <v>10969845.6</v>
      </c>
      <c r="AE16" s="2375">
        <f t="shared" si="7"/>
        <v>10930791.239999998</v>
      </c>
      <c r="AF16" s="2375">
        <f t="shared" si="7"/>
        <v>10714275</v>
      </c>
      <c r="AG16" s="2375">
        <f t="shared" si="7"/>
        <v>10758664.08</v>
      </c>
      <c r="AH16" s="2375">
        <f t="shared" si="7"/>
        <v>11106674.039999999</v>
      </c>
      <c r="AI16" s="2375">
        <f t="shared" si="7"/>
        <v>9556692.7999999989</v>
      </c>
      <c r="AJ16" s="2375">
        <f t="shared" si="7"/>
        <v>9451922.8800000008</v>
      </c>
      <c r="AK16" s="2375">
        <f t="shared" si="7"/>
        <v>9088751.959999999</v>
      </c>
      <c r="AL16" s="2375">
        <f t="shared" si="7"/>
        <v>9322462.0800000001</v>
      </c>
      <c r="AM16" s="2375">
        <f t="shared" si="7"/>
        <v>9777781.7999999989</v>
      </c>
      <c r="AN16" s="2375">
        <f t="shared" si="7"/>
        <v>12324704.279999999</v>
      </c>
      <c r="AO16" s="2375">
        <f>SUM(E16:AN16)</f>
        <v>369290473.67999989</v>
      </c>
    </row>
    <row r="17" spans="4:43" ht="20.25" hidden="1" customHeight="1" x14ac:dyDescent="0.15">
      <c r="D17" s="2341" t="s">
        <v>638</v>
      </c>
      <c r="E17" s="2338">
        <f t="shared" ref="E17:AN17" si="8">E7*E12</f>
        <v>7108875</v>
      </c>
      <c r="F17" s="2338">
        <f t="shared" si="8"/>
        <v>10499520</v>
      </c>
      <c r="G17" s="2338">
        <f t="shared" si="8"/>
        <v>9184614</v>
      </c>
      <c r="H17" s="2338">
        <f t="shared" si="8"/>
        <v>10880480</v>
      </c>
      <c r="I17" s="2338">
        <f t="shared" si="8"/>
        <v>9504666</v>
      </c>
      <c r="J17" s="2338">
        <f t="shared" si="8"/>
        <v>8130510</v>
      </c>
      <c r="K17" s="2338">
        <f t="shared" si="8"/>
        <v>9688554</v>
      </c>
      <c r="L17" s="2338">
        <f t="shared" si="8"/>
        <v>10272768</v>
      </c>
      <c r="M17" s="2338">
        <f t="shared" si="8"/>
        <v>12039648</v>
      </c>
      <c r="N17" s="2338">
        <f t="shared" si="8"/>
        <v>11235672</v>
      </c>
      <c r="O17" s="2338">
        <f t="shared" si="8"/>
        <v>13123660</v>
      </c>
      <c r="P17" s="2338">
        <f t="shared" si="8"/>
        <v>11019520</v>
      </c>
      <c r="Q17" s="2338">
        <f t="shared" si="8"/>
        <v>10692393</v>
      </c>
      <c r="R17" s="2338">
        <f t="shared" si="8"/>
        <v>11317224</v>
      </c>
      <c r="S17" s="2338">
        <f t="shared" si="8"/>
        <v>12837405</v>
      </c>
      <c r="T17" s="2338">
        <f t="shared" si="8"/>
        <v>10990836</v>
      </c>
      <c r="U17" s="2338">
        <f t="shared" si="8"/>
        <v>10435680</v>
      </c>
      <c r="V17" s="2338">
        <f t="shared" si="8"/>
        <v>8868678</v>
      </c>
      <c r="W17" s="2338">
        <f t="shared" si="8"/>
        <v>9133490</v>
      </c>
      <c r="X17" s="2338">
        <f t="shared" si="8"/>
        <v>10788778</v>
      </c>
      <c r="Y17" s="2338">
        <f t="shared" si="8"/>
        <v>10265995</v>
      </c>
      <c r="Z17" s="2338">
        <f t="shared" si="8"/>
        <v>12096820</v>
      </c>
      <c r="AA17" s="2338">
        <f t="shared" si="8"/>
        <v>9632944</v>
      </c>
      <c r="AB17" s="2338">
        <f t="shared" si="8"/>
        <v>12788345</v>
      </c>
      <c r="AC17" s="2338">
        <f t="shared" si="8"/>
        <v>11409426</v>
      </c>
      <c r="AD17" s="2338">
        <f t="shared" si="8"/>
        <v>12195005</v>
      </c>
      <c r="AE17" s="2338">
        <f t="shared" si="8"/>
        <v>10853410</v>
      </c>
      <c r="AF17" s="2338">
        <f t="shared" si="8"/>
        <v>11800642</v>
      </c>
      <c r="AG17" s="2338">
        <f t="shared" si="8"/>
        <v>11151715</v>
      </c>
      <c r="AH17" s="2338">
        <f t="shared" si="8"/>
        <v>12551904</v>
      </c>
      <c r="AI17" s="2338">
        <f t="shared" si="8"/>
        <v>9959092</v>
      </c>
      <c r="AJ17" s="2338">
        <f t="shared" si="8"/>
        <v>11058705</v>
      </c>
      <c r="AK17" s="2338">
        <f t="shared" si="8"/>
        <v>12108486</v>
      </c>
      <c r="AL17" s="2338">
        <f t="shared" si="8"/>
        <v>11428242</v>
      </c>
      <c r="AM17" s="2338">
        <f t="shared" si="8"/>
        <v>11819532</v>
      </c>
      <c r="AN17" s="2338">
        <f t="shared" si="8"/>
        <v>14502224</v>
      </c>
      <c r="AO17" s="2338">
        <f t="shared" ref="AO17:AO18" si="9">SUM(E17:AN17)</f>
        <v>393375458</v>
      </c>
    </row>
    <row r="18" spans="4:43" ht="20.25" hidden="1" customHeight="1" x14ac:dyDescent="0.15">
      <c r="D18" s="2341" t="s">
        <v>639</v>
      </c>
      <c r="E18" s="2338">
        <f t="shared" ref="E18:AN18" si="10">E8*E13</f>
        <v>10457850</v>
      </c>
      <c r="F18" s="2338">
        <f t="shared" si="10"/>
        <v>11400900</v>
      </c>
      <c r="G18" s="2338">
        <f t="shared" si="10"/>
        <v>12397212</v>
      </c>
      <c r="H18" s="2338">
        <f t="shared" si="10"/>
        <v>11130944</v>
      </c>
      <c r="I18" s="2338">
        <f t="shared" si="10"/>
        <v>10829120</v>
      </c>
      <c r="J18" s="2338">
        <f t="shared" si="10"/>
        <v>9189502</v>
      </c>
      <c r="K18" s="2338">
        <f t="shared" si="10"/>
        <v>11578320</v>
      </c>
      <c r="L18" s="2338">
        <f t="shared" si="10"/>
        <v>9569115</v>
      </c>
      <c r="M18" s="2338">
        <f t="shared" si="10"/>
        <v>13125369</v>
      </c>
      <c r="N18" s="2338">
        <f t="shared" si="10"/>
        <v>10436185</v>
      </c>
      <c r="O18" s="2338">
        <f t="shared" si="10"/>
        <v>10689381</v>
      </c>
      <c r="P18" s="2338">
        <f t="shared" si="10"/>
        <v>11593728</v>
      </c>
      <c r="Q18" s="2338">
        <f t="shared" si="10"/>
        <v>10463490</v>
      </c>
      <c r="R18" s="2338">
        <f t="shared" si="10"/>
        <v>9997548</v>
      </c>
      <c r="S18" s="2338">
        <f t="shared" si="10"/>
        <v>10803350.030999998</v>
      </c>
      <c r="T18" s="2338">
        <f t="shared" si="10"/>
        <v>10283505.979999999</v>
      </c>
      <c r="U18" s="2338">
        <f t="shared" si="10"/>
        <v>10459123.444999995</v>
      </c>
      <c r="V18" s="2338">
        <f t="shared" si="10"/>
        <v>9938965.2929999977</v>
      </c>
      <c r="W18" s="2338">
        <f t="shared" si="10"/>
        <v>9964199.745000001</v>
      </c>
      <c r="X18" s="2338">
        <f t="shared" si="10"/>
        <v>9460485.7210000027</v>
      </c>
      <c r="Y18" s="2338">
        <f t="shared" si="10"/>
        <v>11114451.707999989</v>
      </c>
      <c r="Z18" s="2338">
        <f t="shared" si="10"/>
        <v>9573186.2220000047</v>
      </c>
      <c r="AA18" s="2338">
        <f t="shared" si="10"/>
        <v>9140447.4250000045</v>
      </c>
      <c r="AB18" s="2338">
        <f t="shared" si="10"/>
        <v>0</v>
      </c>
      <c r="AC18" s="2338">
        <f t="shared" si="10"/>
        <v>0</v>
      </c>
      <c r="AD18" s="2338">
        <f t="shared" si="10"/>
        <v>0</v>
      </c>
      <c r="AE18" s="2338">
        <f t="shared" si="10"/>
        <v>0</v>
      </c>
      <c r="AF18" s="2338">
        <f t="shared" si="10"/>
        <v>0</v>
      </c>
      <c r="AG18" s="2338">
        <f t="shared" si="10"/>
        <v>0</v>
      </c>
      <c r="AH18" s="2338">
        <f t="shared" si="10"/>
        <v>0</v>
      </c>
      <c r="AI18" s="2338">
        <f t="shared" si="10"/>
        <v>0</v>
      </c>
      <c r="AJ18" s="2338">
        <f t="shared" si="10"/>
        <v>0</v>
      </c>
      <c r="AK18" s="2338">
        <f t="shared" si="10"/>
        <v>0</v>
      </c>
      <c r="AL18" s="2338">
        <f t="shared" si="10"/>
        <v>0</v>
      </c>
      <c r="AM18" s="2338">
        <f t="shared" si="10"/>
        <v>0</v>
      </c>
      <c r="AN18" s="2338">
        <f t="shared" si="10"/>
        <v>0</v>
      </c>
      <c r="AO18" s="2338">
        <f t="shared" si="9"/>
        <v>243596379.56999999</v>
      </c>
    </row>
    <row r="19" spans="4:43" ht="20.25" hidden="1" customHeight="1" x14ac:dyDescent="0.15">
      <c r="D19" s="2341" t="s">
        <v>435</v>
      </c>
      <c r="E19" s="2376">
        <f>E18/E16</f>
        <v>1.3350635330843752</v>
      </c>
      <c r="F19" s="2376">
        <f t="shared" ref="F19:AO19" si="11">F18/F16</f>
        <v>1.1316170400450039</v>
      </c>
      <c r="G19" s="2376">
        <f t="shared" si="11"/>
        <v>1.2091927021746549</v>
      </c>
      <c r="H19" s="2376">
        <f t="shared" si="11"/>
        <v>1.0903208466692036</v>
      </c>
      <c r="I19" s="2376">
        <f t="shared" si="11"/>
        <v>1.164561202632006</v>
      </c>
      <c r="J19" s="2376">
        <f t="shared" si="11"/>
        <v>1.1489450964674321</v>
      </c>
      <c r="K19" s="2376">
        <f t="shared" si="11"/>
        <v>1.1906073437543498</v>
      </c>
      <c r="L19" s="2376">
        <f t="shared" si="11"/>
        <v>0.9896056971811934</v>
      </c>
      <c r="M19" s="2376">
        <f t="shared" si="11"/>
        <v>1.1723710664961537</v>
      </c>
      <c r="N19" s="2376">
        <f t="shared" si="11"/>
        <v>0.99001282971652393</v>
      </c>
      <c r="O19" s="2376">
        <f t="shared" si="11"/>
        <v>0.97840255135005161</v>
      </c>
      <c r="P19" s="2376">
        <f t="shared" si="11"/>
        <v>1.073591547078566</v>
      </c>
      <c r="Q19" s="2376">
        <f t="shared" si="11"/>
        <v>1.0148170274858432</v>
      </c>
      <c r="R19" s="2376">
        <f t="shared" si="11"/>
        <v>0.93961872078497655</v>
      </c>
      <c r="S19" s="2376">
        <f t="shared" si="11"/>
        <v>0.94053558786208158</v>
      </c>
      <c r="T19" s="2376">
        <f t="shared" si="11"/>
        <v>0.92712469475946147</v>
      </c>
      <c r="U19" s="2376">
        <f t="shared" si="11"/>
        <v>0.99699735327827588</v>
      </c>
      <c r="V19" s="2376">
        <f t="shared" si="11"/>
        <v>1.0340959332451338</v>
      </c>
      <c r="W19" s="2376">
        <f t="shared" si="11"/>
        <v>1.0317825124305968</v>
      </c>
      <c r="X19" s="2376">
        <f t="shared" si="11"/>
        <v>0.95542042480577949</v>
      </c>
      <c r="Y19" s="2376">
        <f t="shared" si="11"/>
        <v>1.0405606010072701</v>
      </c>
      <c r="Z19" s="2376">
        <f t="shared" si="11"/>
        <v>0.93334248003520548</v>
      </c>
      <c r="AA19" s="2376">
        <f t="shared" si="11"/>
        <v>0.93650194680412979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0.65963353222342469</v>
      </c>
    </row>
    <row r="20" spans="4:43" ht="20.25" hidden="1" customHeight="1" x14ac:dyDescent="0.15">
      <c r="D20" s="2431" t="s">
        <v>436</v>
      </c>
      <c r="E20" s="2432">
        <f>E18/E17</f>
        <v>1.4710977475338924</v>
      </c>
      <c r="F20" s="2432">
        <f t="shared" ref="F20:AO20" si="12">F18/F17</f>
        <v>1.0858496388406327</v>
      </c>
      <c r="G20" s="2432">
        <f t="shared" si="12"/>
        <v>1.3497804044895083</v>
      </c>
      <c r="H20" s="2432">
        <f t="shared" si="12"/>
        <v>1.0230195726659117</v>
      </c>
      <c r="I20" s="2432">
        <f t="shared" si="12"/>
        <v>1.1393477687695706</v>
      </c>
      <c r="J20" s="2432">
        <f t="shared" si="12"/>
        <v>1.1302491479624279</v>
      </c>
      <c r="K20" s="2432">
        <f t="shared" si="12"/>
        <v>1.1950513977627621</v>
      </c>
      <c r="L20" s="2432">
        <f t="shared" si="12"/>
        <v>0.93150307687275713</v>
      </c>
      <c r="M20" s="2432">
        <f t="shared" si="12"/>
        <v>1.0901787992472869</v>
      </c>
      <c r="N20" s="2432">
        <f t="shared" si="12"/>
        <v>0.92884386443463285</v>
      </c>
      <c r="O20" s="2432">
        <f t="shared" si="12"/>
        <v>0.81451218638702927</v>
      </c>
      <c r="P20" s="2432">
        <f t="shared" si="12"/>
        <v>1.0521082587989314</v>
      </c>
      <c r="Q20" s="2432">
        <f t="shared" si="12"/>
        <v>0.9785919765575396</v>
      </c>
      <c r="R20" s="2432">
        <f t="shared" si="12"/>
        <v>0.88339225237567087</v>
      </c>
      <c r="S20" s="2432">
        <f t="shared" si="12"/>
        <v>0.84155248128418458</v>
      </c>
      <c r="T20" s="2432">
        <f t="shared" si="12"/>
        <v>0.9356436562241488</v>
      </c>
      <c r="U20" s="2432">
        <f t="shared" si="12"/>
        <v>1.0022464702827218</v>
      </c>
      <c r="V20" s="2432">
        <f t="shared" si="12"/>
        <v>1.1206817175006238</v>
      </c>
      <c r="W20" s="2432">
        <f t="shared" si="12"/>
        <v>1.0909520615887247</v>
      </c>
      <c r="X20" s="2432">
        <f t="shared" si="12"/>
        <v>0.87688204549208471</v>
      </c>
      <c r="Y20" s="2432">
        <f t="shared" si="12"/>
        <v>1.0826472941005707</v>
      </c>
      <c r="Z20" s="2432">
        <f t="shared" si="12"/>
        <v>0.79138039765822787</v>
      </c>
      <c r="AA20" s="2432">
        <f t="shared" si="12"/>
        <v>0.94887372178225105</v>
      </c>
      <c r="AB20" s="2432">
        <f t="shared" si="12"/>
        <v>0</v>
      </c>
      <c r="AC20" s="2432">
        <f t="shared" si="12"/>
        <v>0</v>
      </c>
      <c r="AD20" s="2432">
        <f t="shared" si="12"/>
        <v>0</v>
      </c>
      <c r="AE20" s="2432">
        <f t="shared" si="12"/>
        <v>0</v>
      </c>
      <c r="AF20" s="2432">
        <f t="shared" si="12"/>
        <v>0</v>
      </c>
      <c r="AG20" s="2432">
        <f t="shared" si="12"/>
        <v>0</v>
      </c>
      <c r="AH20" s="2432">
        <f t="shared" si="12"/>
        <v>0</v>
      </c>
      <c r="AI20" s="2432">
        <f t="shared" si="12"/>
        <v>0</v>
      </c>
      <c r="AJ20" s="2432">
        <f t="shared" si="12"/>
        <v>0</v>
      </c>
      <c r="AK20" s="2432">
        <f t="shared" si="12"/>
        <v>0</v>
      </c>
      <c r="AL20" s="2432">
        <f t="shared" si="12"/>
        <v>0</v>
      </c>
      <c r="AM20" s="2432">
        <f t="shared" si="12"/>
        <v>0</v>
      </c>
      <c r="AN20" s="2432">
        <f t="shared" si="12"/>
        <v>0</v>
      </c>
      <c r="AO20" s="2432">
        <f t="shared" si="12"/>
        <v>0.61924651021315114</v>
      </c>
    </row>
    <row r="21" spans="4:43" s="2339" customFormat="1" ht="20.25" customHeight="1" x14ac:dyDescent="0.15">
      <c r="D21" s="2400" t="s">
        <v>656</v>
      </c>
      <c r="E21" s="2480">
        <f>IFERROR(E84/'旬別取引推移（全作物） (全国)'!E8,"")</f>
        <v>0.20058385356454719</v>
      </c>
      <c r="F21" s="2481">
        <f>IFERROR(F84/'旬別取引推移（全作物） (全国)'!F8,"")</f>
        <v>9.103536562902928E-2</v>
      </c>
      <c r="G21" s="2481">
        <f>IFERROR(G84/'旬別取引推移（全作物） (全国)'!G8,"")</f>
        <v>0.16422942609999733</v>
      </c>
      <c r="H21" s="2481">
        <f>IFERROR(H84/'旬別取引推移（全作物） (全国)'!H8,"")</f>
        <v>0.16356531162136834</v>
      </c>
      <c r="I21" s="2481">
        <f>IFERROR(I84/'旬別取引推移（全作物） (全国)'!I8,"")</f>
        <v>0.15859529860228716</v>
      </c>
      <c r="J21" s="2481">
        <f>IFERROR(J84/'旬別取引推移（全作物） (全国)'!J8,"")</f>
        <v>0.14970150765514822</v>
      </c>
      <c r="K21" s="2481">
        <f>IFERROR(K84/'旬別取引推移（全作物） (全国)'!K8,"")</f>
        <v>0.14944359803494806</v>
      </c>
      <c r="L21" s="2481">
        <f>IFERROR(L84/'旬別取引推移（全作物） (全国)'!L8,"")</f>
        <v>0.13603940834653988</v>
      </c>
      <c r="M21" s="2481">
        <f>IFERROR(M84/'旬別取引推移（全作物） (全国)'!M8,"")</f>
        <v>0.14860850106385581</v>
      </c>
      <c r="N21" s="2481">
        <f>IFERROR(N84/'旬別取引推移（全作物） (全国)'!N8,"")</f>
        <v>0.16195715579974868</v>
      </c>
      <c r="O21" s="2481">
        <f>IFERROR(O84/'旬別取引推移（全作物） (全国)'!O8,"")</f>
        <v>0.1777188618311949</v>
      </c>
      <c r="P21" s="2481">
        <f>IFERROR(P84/'旬別取引推移（全作物） (全国)'!P8,"")</f>
        <v>0.17185771220439189</v>
      </c>
      <c r="Q21" s="2481">
        <f>IFERROR(Q84/'旬別取引推移（全作物） (全国)'!Q8,"")</f>
        <v>0.18303238546603473</v>
      </c>
      <c r="R21" s="2481">
        <f>IFERROR(R84/'旬別取引推移（全作物） (全国)'!R8,"")</f>
        <v>0.17242497860475395</v>
      </c>
      <c r="S21" s="2481">
        <f>IFERROR(S84/'旬別取引推移（全作物） (全国)'!S8,"")</f>
        <v>0.17922954960568963</v>
      </c>
      <c r="T21" s="2481">
        <f>IFERROR(T84/'旬別取引推移（全作物） (全国)'!T8,"")</f>
        <v>0.16742944503130658</v>
      </c>
      <c r="U21" s="2481">
        <f>IFERROR(U84/'旬別取引推移（全作物） (全国)'!U8,"")</f>
        <v>0.15978180068019693</v>
      </c>
      <c r="V21" s="2481">
        <f>IFERROR(V84/'旬別取引推移（全作物） (全国)'!V8,"")</f>
        <v>0.1493761936941182</v>
      </c>
      <c r="W21" s="2481">
        <f>IFERROR(W84/'旬別取引推移（全作物） (全国)'!W8,"")</f>
        <v>0.13246644036525346</v>
      </c>
      <c r="X21" s="2481">
        <f>IFERROR(X84/'旬別取引推移（全作物） (全国)'!X8,"")</f>
        <v>0.11902562114368423</v>
      </c>
      <c r="Y21" s="2481">
        <f>IFERROR(Y84/'旬別取引推移（全作物） (全国)'!Y8,"")</f>
        <v>9.310017363277534E-2</v>
      </c>
      <c r="Z21" s="2481">
        <f>IFERROR(Z84/'旬別取引推移（全作物） (全国)'!Z8,"")</f>
        <v>7.8808962939954152E-2</v>
      </c>
      <c r="AA21" s="2481">
        <f>IFERROR(AA84/'旬別取引推移（全作物） (全国)'!AA8,"")</f>
        <v>6.3850168086414832E-2</v>
      </c>
      <c r="AB21" s="2481" t="str">
        <f>IFERROR(AB84/'旬別取引推移（全作物） (全国)'!AB8,"")</f>
        <v/>
      </c>
      <c r="AC21" s="2481" t="str">
        <f>IFERROR(AC84/'旬別取引推移（全作物） (全国)'!AC8,"")</f>
        <v/>
      </c>
      <c r="AD21" s="2481" t="str">
        <f>IFERROR(AD84/'旬別取引推移（全作物） (全国)'!AD8,"")</f>
        <v/>
      </c>
      <c r="AE21" s="2481" t="str">
        <f>IFERROR(AE84/'旬別取引推移（全作物） (全国)'!AE8,"")</f>
        <v/>
      </c>
      <c r="AF21" s="2481" t="str">
        <f>IFERROR(AF84/'旬別取引推移（全作物） (全国)'!AF8,"")</f>
        <v/>
      </c>
      <c r="AG21" s="2481" t="str">
        <f>IFERROR(AG84/'旬別取引推移（全作物） (全国)'!AG8,"")</f>
        <v/>
      </c>
      <c r="AH21" s="2481" t="str">
        <f>IFERROR(AH84/'旬別取引推移（全作物） (全国)'!AH8,"")</f>
        <v/>
      </c>
      <c r="AI21" s="2481" t="str">
        <f>IFERROR(AI84/'旬別取引推移（全作物） (全国)'!AI8,"")</f>
        <v/>
      </c>
      <c r="AJ21" s="2481" t="str">
        <f>IFERROR(AJ84/'旬別取引推移（全作物） (全国)'!AJ8,"")</f>
        <v/>
      </c>
      <c r="AK21" s="2481" t="str">
        <f>IFERROR(AK84/'旬別取引推移（全作物） (全国)'!AK8,"")</f>
        <v/>
      </c>
      <c r="AL21" s="2481" t="str">
        <f>IFERROR(AL84/'旬別取引推移（全作物） (全国)'!AL8,"")</f>
        <v/>
      </c>
      <c r="AM21" s="2481" t="str">
        <f>IFERROR(AM84/'旬別取引推移（全作物） (全国)'!AM8,"")</f>
        <v/>
      </c>
      <c r="AN21" s="2482" t="str">
        <f>IFERROR(AN84/'旬別取引推移（全作物） (全国)'!AN8,"")</f>
        <v/>
      </c>
      <c r="AO21" s="2437"/>
    </row>
    <row r="22" spans="4:43" ht="21.75" thickBot="1" x14ac:dyDescent="0.2">
      <c r="D22" s="2433" t="s">
        <v>657</v>
      </c>
      <c r="E22" s="2434">
        <f>IFERROR(E85/'旬別取引推移（全作物） (全国)'!E13,"")</f>
        <v>0.71464019851116622</v>
      </c>
      <c r="F22" s="2435">
        <f>IFERROR('茨城旬別取引推移（全作物）'!F13/'旬別取引推移（全作物） (全国)'!F13,"")</f>
        <v>0.80857142857142861</v>
      </c>
      <c r="G22" s="2435">
        <f>IFERROR('茨城旬別取引推移（全作物）'!G13/'旬別取引推移（全作物） (全国)'!G13,"")</f>
        <v>0.85240963855421692</v>
      </c>
      <c r="H22" s="2435">
        <f>IFERROR('茨城旬別取引推移（全作物）'!H13/'旬別取引推移（全作物） (全国)'!H13,"")</f>
        <v>0.88957055214723924</v>
      </c>
      <c r="I22" s="2435">
        <f>IFERROR('茨城旬別取引推移（全作物）'!I13/'旬別取引推移（全作物） (全国)'!I13,"")</f>
        <v>0.97093023255813948</v>
      </c>
      <c r="J22" s="2435">
        <f>IFERROR('茨城旬別取引推移（全作物）'!J13/'旬別取引推移（全作物） (全国)'!J13,"")</f>
        <v>1.011173184357542</v>
      </c>
      <c r="K22" s="2435">
        <f>IFERROR('茨城旬別取引推移（全作物）'!K13/'旬別取引推移（全作物） (全国)'!K13,"")</f>
        <v>0.99722222222222223</v>
      </c>
      <c r="L22" s="2435">
        <f>IFERROR('茨城旬別取引推移（全作物）'!L13/'旬別取引推移（全作物） (全国)'!L13,"")</f>
        <v>1</v>
      </c>
      <c r="M22" s="2435">
        <f>IFERROR('茨城旬別取引推移（全作物）'!M13/'旬別取引推移（全作物） (全国)'!M13,"")</f>
        <v>0.95327102803738317</v>
      </c>
      <c r="N22" s="2435">
        <f>IFERROR('茨城旬別取引推移（全作物）'!N13/'旬別取引推移（全作物） (全国)'!N13,"")</f>
        <v>0.90819672131147544</v>
      </c>
      <c r="O22" s="2435">
        <f>IFERROR('茨城旬別取引推移（全作物）'!O13/'旬別取引推移（全作物） (全国)'!O13,"")</f>
        <v>0.87138263665594851</v>
      </c>
      <c r="P22" s="2435">
        <f>IFERROR('茨城旬別取引推移（全作物）'!P13/'旬別取引推移（全作物） (全国)'!P13,"")</f>
        <v>0.83660130718954251</v>
      </c>
      <c r="Q22" s="2435">
        <f>IFERROR('茨城旬別取引推移（全作物）'!Q13/'旬別取引推移（全作物） (全国)'!Q13,"")</f>
        <v>0.85283630518676956</v>
      </c>
      <c r="R22" s="2435">
        <f>IFERROR('茨城旬別取引推移（全作物）'!R13/'旬別取引推移（全作物） (全国)'!R13,"")</f>
        <v>0.86921819300892644</v>
      </c>
      <c r="S22" s="2435">
        <f>IFERROR('茨城旬別取引推移（全作物）'!S13/'旬別取引推移（全作物） (全国)'!S13,"")</f>
        <v>0.84793323168435719</v>
      </c>
      <c r="T22" s="2435">
        <f>IFERROR('茨城旬別取引推移（全作物）'!T13/'旬別取引推移（全作物） (全国)'!T13,"")</f>
        <v>0.85375708187525789</v>
      </c>
      <c r="U22" s="2435">
        <f>IFERROR('茨城旬別取引推移（全作物）'!U13/'旬別取引推移（全作物） (全国)'!U13,"")</f>
        <v>0.96452361713441104</v>
      </c>
      <c r="V22" s="2435">
        <f>IFERROR('茨城旬別取引推移（全作物）'!V13/'旬別取引推移（全作物） (全国)'!V13,"")</f>
        <v>1.0871766141380694</v>
      </c>
      <c r="W22" s="2435">
        <f>IFERROR('茨城旬別取引推移（全作物）'!W13/'旬別取引推移（全作物） (全国)'!W13,"")</f>
        <v>1.1297804790260559</v>
      </c>
      <c r="X22" s="2435">
        <f>IFERROR('茨城旬別取引推移（全作物）'!X13/'旬別取引推移（全作物） (全国)'!X13,"")</f>
        <v>1.1333386518249347</v>
      </c>
      <c r="Y22" s="2435">
        <f>IFERROR('茨城旬別取引推移（全作物）'!Y13/'旬別取引推移（全作物） (全国)'!Y13,"")</f>
        <v>1.1240634298976648</v>
      </c>
      <c r="Z22" s="2435">
        <f>IFERROR('茨城旬別取引推移（全作物）'!Z13/'旬別取引推移（全作物） (全国)'!Z13,"")</f>
        <v>1.1135878466247897</v>
      </c>
      <c r="AA22" s="2435">
        <f>IFERROR('茨城旬別取引推移（全作物）'!AA13/'旬別取引推移（全作物） (全国)'!AA13,"")</f>
        <v>1.2443965600782165</v>
      </c>
      <c r="AB22" s="2435" t="str">
        <f>IFERROR('茨城旬別取引推移（全作物）'!AB13/'旬別取引推移（全作物） (全国)'!AB13,"")</f>
        <v/>
      </c>
      <c r="AC22" s="2435" t="str">
        <f>IFERROR('茨城旬別取引推移（全作物）'!AC13/'旬別取引推移（全作物） (全国)'!AC13,"")</f>
        <v/>
      </c>
      <c r="AD22" s="2435" t="str">
        <f>IFERROR('茨城旬別取引推移（全作物）'!AD13/'旬別取引推移（全作物） (全国)'!AD13,"")</f>
        <v/>
      </c>
      <c r="AE22" s="2435" t="str">
        <f>IFERROR('茨城旬別取引推移（全作物）'!AE13/'旬別取引推移（全作物） (全国)'!AE13,"")</f>
        <v/>
      </c>
      <c r="AF22" s="2435" t="str">
        <f>IFERROR('茨城旬別取引推移（全作物）'!AF13/'旬別取引推移（全作物） (全国)'!AF13,"")</f>
        <v/>
      </c>
      <c r="AG22" s="2435" t="str">
        <f>IFERROR('茨城旬別取引推移（全作物）'!AG13/'旬別取引推移（全作物） (全国)'!AG13,"")</f>
        <v/>
      </c>
      <c r="AH22" s="2435" t="str">
        <f>IFERROR('茨城旬別取引推移（全作物）'!AH13/'旬別取引推移（全作物） (全国)'!AH13,"")</f>
        <v/>
      </c>
      <c r="AI22" s="2435" t="str">
        <f>IFERROR('茨城旬別取引推移（全作物）'!AI13/'旬別取引推移（全作物） (全国)'!AI13,"")</f>
        <v/>
      </c>
      <c r="AJ22" s="2435" t="str">
        <f>IFERROR('茨城旬別取引推移（全作物）'!AJ13/'旬別取引推移（全作物） (全国)'!AJ13,"")</f>
        <v/>
      </c>
      <c r="AK22" s="2435" t="str">
        <f>IFERROR('茨城旬別取引推移（全作物）'!AK13/'旬別取引推移（全作物） (全国)'!AK13,"")</f>
        <v/>
      </c>
      <c r="AL22" s="2435" t="str">
        <f>IFERROR('茨城旬別取引推移（全作物）'!AL13/'旬別取引推移（全作物） (全国)'!AL13,"")</f>
        <v/>
      </c>
      <c r="AM22" s="2435" t="str">
        <f>IFERROR('茨城旬別取引推移（全作物）'!AM13/'旬別取引推移（全作物） (全国)'!AM13,"")</f>
        <v/>
      </c>
      <c r="AN22" s="2436" t="str">
        <f>IFERROR('茨城旬別取引推移（全作物）'!AN13/'旬別取引推移（全作物） (全国)'!AN13,"")</f>
        <v/>
      </c>
      <c r="AO22" s="2438"/>
    </row>
    <row r="23" spans="4:43" ht="12" hidden="1" x14ac:dyDescent="0.15">
      <c r="D23" s="2335"/>
      <c r="E23" s="2334"/>
      <c r="F23" s="2334"/>
      <c r="G23" s="2334"/>
      <c r="H23" s="2334"/>
      <c r="I23" s="2334"/>
      <c r="J23" s="2334"/>
      <c r="K23" s="2334"/>
      <c r="L23" s="2334"/>
      <c r="M23" s="2334"/>
      <c r="N23" s="2334"/>
      <c r="O23" s="2334"/>
      <c r="P23" s="2334"/>
      <c r="Q23" s="2345"/>
      <c r="S23" s="2334"/>
      <c r="T23" s="2334"/>
      <c r="V23" s="2334"/>
      <c r="W23" s="2334"/>
      <c r="X23" s="2334"/>
      <c r="Y23" s="2334"/>
      <c r="Z23" s="2334"/>
      <c r="AA23" s="2334"/>
      <c r="AB23" s="2334"/>
      <c r="AD23" s="2334"/>
      <c r="AF23" s="2334"/>
      <c r="AG23" s="2334"/>
      <c r="AH23" s="2334"/>
      <c r="AI23" s="2334"/>
      <c r="AJ23" s="2334"/>
      <c r="AK23" s="2334"/>
      <c r="AL23" s="2334"/>
      <c r="AM23" s="2334"/>
      <c r="AN23" s="2334"/>
      <c r="AQ23" s="2339" t="s">
        <v>432</v>
      </c>
    </row>
    <row r="24" spans="4:43" hidden="1" x14ac:dyDescent="0.15">
      <c r="AQ24" s="2339" t="s">
        <v>440</v>
      </c>
    </row>
    <row r="25" spans="4:43" hidden="1" x14ac:dyDescent="0.15">
      <c r="AQ25" s="2339" t="s">
        <v>16</v>
      </c>
    </row>
    <row r="26" spans="4:43" hidden="1" x14ac:dyDescent="0.15">
      <c r="AQ26" s="2339" t="s">
        <v>17</v>
      </c>
    </row>
    <row r="27" spans="4:43" hidden="1" x14ac:dyDescent="0.15">
      <c r="AQ27" s="2339" t="s">
        <v>18</v>
      </c>
    </row>
    <row r="28" spans="4:43" hidden="1" x14ac:dyDescent="0.15">
      <c r="AQ28" s="2339" t="s">
        <v>20</v>
      </c>
    </row>
    <row r="29" spans="4:43" hidden="1" x14ac:dyDescent="0.15">
      <c r="AQ29" s="2339" t="s">
        <v>22</v>
      </c>
    </row>
    <row r="30" spans="4:43" hidden="1" x14ac:dyDescent="0.15">
      <c r="AQ30" s="2339" t="s">
        <v>23</v>
      </c>
    </row>
    <row r="31" spans="4:43" hidden="1" x14ac:dyDescent="0.15">
      <c r="AQ31" s="2339" t="s">
        <v>24</v>
      </c>
    </row>
    <row r="32" spans="4:43" hidden="1" x14ac:dyDescent="0.15">
      <c r="AQ32" s="2339" t="s">
        <v>25</v>
      </c>
    </row>
    <row r="33" spans="43:43" hidden="1" x14ac:dyDescent="0.15">
      <c r="AQ33" s="2339" t="s">
        <v>26</v>
      </c>
    </row>
    <row r="34" spans="43:43" hidden="1" x14ac:dyDescent="0.15">
      <c r="AQ34" s="2339" t="s">
        <v>27</v>
      </c>
    </row>
    <row r="35" spans="43:43" hidden="1" x14ac:dyDescent="0.15">
      <c r="AQ35" s="2339" t="s">
        <v>28</v>
      </c>
    </row>
    <row r="36" spans="43:43" hidden="1" x14ac:dyDescent="0.15">
      <c r="AQ36" s="2339" t="s">
        <v>29</v>
      </c>
    </row>
    <row r="37" spans="43:43" hidden="1" x14ac:dyDescent="0.15">
      <c r="AQ37" s="2339" t="s">
        <v>30</v>
      </c>
    </row>
    <row r="38" spans="43:43" hidden="1" x14ac:dyDescent="0.15">
      <c r="AQ38" s="2339" t="s">
        <v>31</v>
      </c>
    </row>
    <row r="39" spans="43:43" hidden="1" x14ac:dyDescent="0.15">
      <c r="AQ39" s="2339" t="s">
        <v>32</v>
      </c>
    </row>
    <row r="40" spans="43:43" hidden="1" x14ac:dyDescent="0.15">
      <c r="AQ40" s="2339" t="s">
        <v>33</v>
      </c>
    </row>
    <row r="41" spans="43:43" hidden="1" x14ac:dyDescent="0.15">
      <c r="AQ41" s="2339" t="s">
        <v>34</v>
      </c>
    </row>
    <row r="42" spans="43:43" hidden="1" x14ac:dyDescent="0.15">
      <c r="AQ42" s="2339" t="s">
        <v>35</v>
      </c>
    </row>
    <row r="43" spans="43:43" hidden="1" x14ac:dyDescent="0.15">
      <c r="AQ43" s="2339" t="s">
        <v>36</v>
      </c>
    </row>
    <row r="44" spans="43:43" hidden="1" x14ac:dyDescent="0.15">
      <c r="AQ44" s="2339" t="s">
        <v>37</v>
      </c>
    </row>
    <row r="45" spans="43:43" hidden="1" x14ac:dyDescent="0.15">
      <c r="AQ45" s="2339" t="s">
        <v>38</v>
      </c>
    </row>
    <row r="46" spans="43:43" hidden="1" x14ac:dyDescent="0.15">
      <c r="AQ46" s="2339" t="s">
        <v>39</v>
      </c>
    </row>
    <row r="47" spans="43:43" hidden="1" x14ac:dyDescent="0.15">
      <c r="AQ47" s="2339" t="s">
        <v>40</v>
      </c>
    </row>
    <row r="48" spans="43:43" hidden="1" x14ac:dyDescent="0.15">
      <c r="AQ48" s="2339" t="s">
        <v>42</v>
      </c>
    </row>
    <row r="49" spans="43:43" hidden="1" x14ac:dyDescent="0.15">
      <c r="AQ49" s="2339" t="s">
        <v>43</v>
      </c>
    </row>
    <row r="50" spans="43:43" hidden="1" x14ac:dyDescent="0.15">
      <c r="AQ50" s="2339" t="s">
        <v>44</v>
      </c>
    </row>
    <row r="51" spans="43:43" hidden="1" x14ac:dyDescent="0.15">
      <c r="AQ51" s="2339" t="s">
        <v>45</v>
      </c>
    </row>
    <row r="52" spans="43:43" hidden="1" x14ac:dyDescent="0.15">
      <c r="AQ52" s="2339" t="s">
        <v>47</v>
      </c>
    </row>
    <row r="53" spans="43:43" hidden="1" x14ac:dyDescent="0.15">
      <c r="AQ53" s="2339" t="s">
        <v>49</v>
      </c>
    </row>
    <row r="54" spans="43:43" hidden="1" x14ac:dyDescent="0.15">
      <c r="AQ54" s="2339" t="s">
        <v>51</v>
      </c>
    </row>
    <row r="55" spans="43:43" hidden="1" x14ac:dyDescent="0.15">
      <c r="AQ55" s="2339" t="s">
        <v>53</v>
      </c>
    </row>
    <row r="56" spans="43:43" hidden="1" x14ac:dyDescent="0.15">
      <c r="AQ56" s="2339" t="s">
        <v>54</v>
      </c>
    </row>
    <row r="57" spans="43:43" hidden="1" x14ac:dyDescent="0.15">
      <c r="AQ57" s="2339" t="s">
        <v>55</v>
      </c>
    </row>
    <row r="58" spans="43:43" hidden="1" x14ac:dyDescent="0.15">
      <c r="AQ58" s="2339" t="s">
        <v>56</v>
      </c>
    </row>
    <row r="59" spans="43:43" hidden="1" x14ac:dyDescent="0.15">
      <c r="AQ59" s="2339" t="s">
        <v>57</v>
      </c>
    </row>
    <row r="60" spans="43:43" hidden="1" x14ac:dyDescent="0.15">
      <c r="AQ60" s="2339" t="s">
        <v>58</v>
      </c>
    </row>
    <row r="61" spans="43:43" hidden="1" x14ac:dyDescent="0.15">
      <c r="AQ61" s="2339" t="s">
        <v>59</v>
      </c>
    </row>
    <row r="62" spans="43:43" hidden="1" x14ac:dyDescent="0.15">
      <c r="AQ62" s="2339" t="s">
        <v>60</v>
      </c>
    </row>
    <row r="63" spans="43:43" hidden="1" x14ac:dyDescent="0.15">
      <c r="AQ63" s="2339" t="s">
        <v>61</v>
      </c>
    </row>
    <row r="64" spans="43:43" hidden="1" x14ac:dyDescent="0.15">
      <c r="AQ64" s="2339" t="s">
        <v>135</v>
      </c>
    </row>
    <row r="65" spans="43:43" hidden="1" x14ac:dyDescent="0.15">
      <c r="AQ65" s="2339" t="s">
        <v>63</v>
      </c>
    </row>
    <row r="66" spans="43:43" hidden="1" x14ac:dyDescent="0.15">
      <c r="AQ66" s="2339" t="s">
        <v>64</v>
      </c>
    </row>
    <row r="67" spans="43:43" hidden="1" x14ac:dyDescent="0.15">
      <c r="AQ67" s="2339" t="s">
        <v>441</v>
      </c>
    </row>
    <row r="68" spans="43:43" hidden="1" x14ac:dyDescent="0.15">
      <c r="AQ68" s="2339" t="s">
        <v>141</v>
      </c>
    </row>
    <row r="69" spans="43:43" hidden="1" x14ac:dyDescent="0.15">
      <c r="AQ69" s="2339" t="s">
        <v>70</v>
      </c>
    </row>
    <row r="70" spans="43:43" hidden="1" x14ac:dyDescent="0.15">
      <c r="AQ70" s="2339" t="s">
        <v>72</v>
      </c>
    </row>
    <row r="71" spans="43:43" hidden="1" x14ac:dyDescent="0.15">
      <c r="AQ71" s="2339" t="s">
        <v>74</v>
      </c>
    </row>
    <row r="72" spans="43:43" hidden="1" x14ac:dyDescent="0.15">
      <c r="AQ72" s="2339" t="s">
        <v>76</v>
      </c>
    </row>
    <row r="73" spans="43:43" hidden="1" x14ac:dyDescent="0.15">
      <c r="AQ73" s="2339" t="s">
        <v>78</v>
      </c>
    </row>
    <row r="74" spans="43:43" hidden="1" x14ac:dyDescent="0.15">
      <c r="AQ74" s="2339" t="s">
        <v>80</v>
      </c>
    </row>
    <row r="75" spans="43:43" hidden="1" x14ac:dyDescent="0.15">
      <c r="AQ75" s="2339" t="s">
        <v>81</v>
      </c>
    </row>
    <row r="76" spans="43:43" hidden="1" x14ac:dyDescent="0.15">
      <c r="AQ76" s="2339" t="s">
        <v>146</v>
      </c>
    </row>
    <row r="77" spans="43:43" hidden="1" x14ac:dyDescent="0.15">
      <c r="AQ77" s="2339" t="s">
        <v>84</v>
      </c>
    </row>
    <row r="78" spans="43:43" hidden="1" x14ac:dyDescent="0.15">
      <c r="AQ78" s="2339" t="s">
        <v>85</v>
      </c>
    </row>
    <row r="79" spans="43:43" hidden="1" x14ac:dyDescent="0.15">
      <c r="AQ79" s="2339" t="s">
        <v>86</v>
      </c>
    </row>
    <row r="80" spans="43:43" hidden="1" x14ac:dyDescent="0.15">
      <c r="AQ80" s="2339" t="s">
        <v>87</v>
      </c>
    </row>
    <row r="81" spans="1:43" hidden="1" x14ac:dyDescent="0.15">
      <c r="AQ81" s="2339" t="s">
        <v>88</v>
      </c>
    </row>
    <row r="82" spans="1:43" hidden="1" x14ac:dyDescent="0.15">
      <c r="AQ82" s="2339" t="s">
        <v>89</v>
      </c>
    </row>
    <row r="83" spans="1:43" hidden="1" x14ac:dyDescent="0.15"/>
    <row r="84" spans="1:43" s="2440" customFormat="1" ht="14.25" hidden="1" x14ac:dyDescent="0.15">
      <c r="A84" s="2439" t="str">
        <f t="shared" ref="A84:A85" si="13">$R$2</f>
        <v>野菜総数</v>
      </c>
      <c r="B84" s="2439" t="s">
        <v>433</v>
      </c>
      <c r="C84" s="2439" t="str">
        <f t="shared" ref="C84:C85" si="14">A84&amp;B84</f>
        <v>野菜総数数量</v>
      </c>
      <c r="D84" s="2441" t="s">
        <v>650</v>
      </c>
      <c r="E84" s="2443">
        <f>VLOOKUP($C$84,'2025旬別'!$A$196:$AM$372,4,FALSE)</f>
        <v>5205.1509999999998</v>
      </c>
      <c r="F84" s="2443">
        <f>VLOOKUP($C$84,'2025旬別'!$A$196:$AM$372,5,FALSE)</f>
        <v>2965.386</v>
      </c>
      <c r="G84" s="2443">
        <f>VLOOKUP($C$84,'2025旬別'!$A$196:$AM$372,6,FALSE)</f>
        <v>6132.491</v>
      </c>
      <c r="H84" s="2443">
        <f>VLOOKUP($C$84,'2025旬別'!$A$196:$AM$372,7,FALSE)</f>
        <v>5584.7740000000003</v>
      </c>
      <c r="I84" s="2443">
        <f>VLOOKUP($C$84,'2025旬別'!$A$196:$AM$372,8,FALSE)</f>
        <v>4992.58</v>
      </c>
      <c r="J84" s="2443">
        <f>VLOOKUP($C$84,'2025旬別'!$A$196:$AM$372,9,FALSE)</f>
        <v>3842.6880000000001</v>
      </c>
      <c r="K84" s="2443">
        <f>VLOOKUP($C$84,'2025旬別'!$A$196:$AM$372,10,FALSE)</f>
        <v>4806.4049999999997</v>
      </c>
      <c r="L84" s="2443">
        <f>VLOOKUP($C$84,'2025旬別'!$A$196:$AM$372,11,FALSE)</f>
        <v>3862.8389999999999</v>
      </c>
      <c r="M84" s="2443">
        <f>VLOOKUP($C$84,'2025旬別'!$A$196:$AM$372,12,FALSE)</f>
        <v>6076.4530000000004</v>
      </c>
      <c r="N84" s="2443">
        <f>VLOOKUP($C$84,'2025旬別'!$A$196:$AM$372,13,FALSE)</f>
        <v>5541.6880000000001</v>
      </c>
      <c r="O84" s="2443">
        <f>VLOOKUP($C$84,'2025旬別'!$A$196:$AM$372,14,FALSE)</f>
        <v>6108.375</v>
      </c>
      <c r="P84" s="2443">
        <f>VLOOKUP($C$84,'2025旬別'!$A$196:$AM$372,15,FALSE)</f>
        <v>6511.3450000000003</v>
      </c>
      <c r="Q84" s="2443">
        <f>VLOOKUP($C$84,'2025旬別'!$A$196:$AM$372,16,FALSE)</f>
        <v>6719.8509999999987</v>
      </c>
      <c r="R84" s="2443">
        <f>VLOOKUP($C$84,'2025旬別'!$A$196:$AM$372,17,FALSE)</f>
        <v>6245.7500000000027</v>
      </c>
      <c r="S84" s="2443">
        <f>VLOOKUP($C$84,'2025旬別'!$A$196:$AM$372,18,FALSE)</f>
        <v>7236.3849999999975</v>
      </c>
      <c r="T84" s="2443">
        <f>VLOOKUP($C$84,'2025旬別'!$A$196:$AM$372,19,FALSE)</f>
        <v>6013.8830000000016</v>
      </c>
      <c r="U84" s="2443">
        <f>VLOOKUP($C$84,'2025旬別'!$A$196:$AM$372,20,FALSE)</f>
        <v>5651.0210000000015</v>
      </c>
      <c r="V84" s="2443">
        <f>VLOOKUP($C$84,'2025旬別'!$A$196:$AM$372,21,FALSE)</f>
        <v>5176.7139999999999</v>
      </c>
      <c r="W84" s="2443">
        <f>VLOOKUP($C$84,'2025旬別'!$A$196:$AM$372,22,FALSE)</f>
        <v>4595.0290000000023</v>
      </c>
      <c r="X84" s="2443">
        <f>VLOOKUP($C$84,'2025旬別'!$A$196:$AM$372,23,FALSE)</f>
        <v>3851.6960000000004</v>
      </c>
      <c r="Y84" s="2443">
        <f>VLOOKUP($C$84,'2025旬別'!$A$196:$AM$372,24,FALSE)</f>
        <v>3516.2810000000009</v>
      </c>
      <c r="Z84" s="2443">
        <f>VLOOKUP($C$84,'2025旬別'!$A$196:$AM$372,25,FALSE)</f>
        <v>2539.9569999999985</v>
      </c>
      <c r="AA84" s="2443">
        <f>VLOOKUP($C$84,'2025旬別'!$A$196:$AM$372,26,FALSE)</f>
        <v>1867.3789999999997</v>
      </c>
      <c r="AB84" s="2443">
        <f>VLOOKUP($C$84,'2025旬別'!$A$196:$AM$372,27,FALSE)</f>
        <v>0</v>
      </c>
      <c r="AC84" s="2443">
        <f>VLOOKUP($C$84,'2025旬別'!$A$196:$AM$372,28,FALSE)</f>
        <v>0</v>
      </c>
      <c r="AD84" s="2443">
        <f>VLOOKUP($C$84,'2025旬別'!$A$196:$AM$372,29,FALSE)</f>
        <v>0</v>
      </c>
      <c r="AE84" s="2443">
        <f>VLOOKUP($C$84,'2025旬別'!$A$196:$AM$372,30,FALSE)</f>
        <v>0</v>
      </c>
      <c r="AF84" s="2443">
        <f>VLOOKUP($C$84,'2025旬別'!$A$196:$AM$372,31,FALSE)</f>
        <v>0</v>
      </c>
      <c r="AG84" s="2443">
        <f>VLOOKUP($C$84,'2025旬別'!$A$196:$AM$372,32,FALSE)</f>
        <v>0</v>
      </c>
      <c r="AH84" s="2443">
        <f>VLOOKUP($C$84,'2025旬別'!$A$196:$AM$372,33,FALSE)</f>
        <v>0</v>
      </c>
      <c r="AI84" s="2443">
        <f>VLOOKUP($C$84,'2025旬別'!$A$196:$AM$372,34,FALSE)</f>
        <v>0</v>
      </c>
      <c r="AJ84" s="2443">
        <f>VLOOKUP($C$84,'2025旬別'!$A$196:$AM$372,35,FALSE)</f>
        <v>0</v>
      </c>
      <c r="AK84" s="2443">
        <f>VLOOKUP($C$84,'2025旬別'!$A$196:$AM$372,36,FALSE)</f>
        <v>0</v>
      </c>
      <c r="AL84" s="2443">
        <f>VLOOKUP($C$84,'2025旬別'!$A$196:$AM$372,37,FALSE)</f>
        <v>0</v>
      </c>
      <c r="AM84" s="2443">
        <f>VLOOKUP($C$84,'2025旬別'!$A$196:$AM$372,38,FALSE)</f>
        <v>0</v>
      </c>
      <c r="AN84" s="2443">
        <f>VLOOKUP($C$84,'2025旬別'!$A$196:$AM$372,39,FALSE)</f>
        <v>0</v>
      </c>
      <c r="AO84" s="2443">
        <f t="shared" ref="AO84" si="15">SUM(E84:AN84)</f>
        <v>115044.12100000001</v>
      </c>
    </row>
    <row r="85" spans="1:43" s="2440" customFormat="1" ht="14.25" hidden="1" x14ac:dyDescent="0.15">
      <c r="A85" s="2439" t="str">
        <f t="shared" si="13"/>
        <v>野菜総数</v>
      </c>
      <c r="B85" s="2439" t="s">
        <v>434</v>
      </c>
      <c r="C85" s="2439" t="str">
        <f t="shared" si="14"/>
        <v>野菜総数価格</v>
      </c>
      <c r="D85" s="2441" t="s">
        <v>651</v>
      </c>
      <c r="E85" s="2440">
        <f>VLOOKUP($C$85,'2025旬別'!$A$196:$AM$372,4,FALSE)</f>
        <v>288</v>
      </c>
      <c r="F85" s="2440">
        <f>VLOOKUP($C$85,'2025旬別'!$A$196:$AM$372,5,FALSE)</f>
        <v>283</v>
      </c>
      <c r="G85" s="2440">
        <f>VLOOKUP($C$85,'2025旬別'!$A$196:$AM$372,6,FALSE)</f>
        <v>283</v>
      </c>
      <c r="H85" s="2440">
        <f>VLOOKUP($C$85,'2025旬別'!$A$196:$AM$372,7,FALSE)</f>
        <v>290</v>
      </c>
      <c r="I85" s="2440">
        <f>VLOOKUP($C$85,'2025旬別'!$A$196:$AM$372,8,FALSE)</f>
        <v>334</v>
      </c>
      <c r="J85" s="2440">
        <f>VLOOKUP($C$85,'2025旬別'!$A$196:$AM$372,9,FALSE)</f>
        <v>362</v>
      </c>
      <c r="K85" s="2440">
        <f>VLOOKUP($C$85,'2025旬別'!$A$196:$AM$372,10,FALSE)</f>
        <v>359</v>
      </c>
      <c r="L85" s="2440">
        <f>VLOOKUP($C$85,'2025旬別'!$A$196:$AM$372,11,FALSE)</f>
        <v>337</v>
      </c>
      <c r="M85" s="2440">
        <f>VLOOKUP($C$85,'2025旬別'!$A$196:$AM$372,12,FALSE)</f>
        <v>306</v>
      </c>
      <c r="N85" s="2440">
        <f>VLOOKUP($C$85,'2025旬別'!$A$196:$AM$372,13,FALSE)</f>
        <v>277</v>
      </c>
      <c r="O85" s="2440">
        <f>VLOOKUP($C$85,'2025旬別'!$A$196:$AM$372,14,FALSE)</f>
        <v>271</v>
      </c>
      <c r="P85" s="2440">
        <f>VLOOKUP($C$85,'2025旬別'!$A$196:$AM$372,15,FALSE)</f>
        <v>256</v>
      </c>
      <c r="Q85" s="2440">
        <f>VLOOKUP($C$85,'2025旬別'!$A$196:$AM$372,16,FALSE)</f>
        <v>243.05834697822931</v>
      </c>
      <c r="R85" s="2440">
        <f>VLOOKUP($C$85,'2025旬別'!$A$196:$AM$372,17,FALSE)</f>
        <v>239.90422127046369</v>
      </c>
      <c r="S85" s="2442">
        <f>VLOOKUP($C$85,'2025旬別'!$A$196:$AM$372,18,FALSE)</f>
        <v>226.88618488375067</v>
      </c>
      <c r="T85" s="2442">
        <f>VLOOKUP($C$85,'2025旬別'!$A$196:$AM$372,19,FALSE)</f>
        <v>244.42880647993971</v>
      </c>
      <c r="U85" s="2442">
        <f>VLOOKUP($C$85,'2025旬別'!$A$196:$AM$372,20,FALSE)</f>
        <v>285.23876340222392</v>
      </c>
      <c r="V85" s="2442">
        <f>VLOOKUP($C$85,'2025旬別'!$A$196:$AM$372,21,FALSE)</f>
        <v>311.79453066172846</v>
      </c>
      <c r="W85" s="2442">
        <f>VLOOKUP($C$85,'2025旬別'!$A$196:$AM$372,22,FALSE)</f>
        <v>324.52944040179051</v>
      </c>
      <c r="X85" s="2442">
        <f>VLOOKUP($C$85,'2025旬別'!$A$196:$AM$372,23,FALSE)</f>
        <v>331.33063201249541</v>
      </c>
      <c r="Y85" s="2442">
        <f>VLOOKUP($C$85,'2025旬別'!$A$196:$AM$372,24,FALSE)</f>
        <v>330.78497821988617</v>
      </c>
      <c r="Z85" s="2442">
        <f>VLOOKUP($C$85,'2025旬別'!$A$196:$AM$372,25,FALSE)</f>
        <v>330.77314143507186</v>
      </c>
      <c r="AA85" s="2442">
        <f>VLOOKUP($C$85,'2025旬別'!$A$196:$AM$372,26,FALSE)</f>
        <v>388.91601865502406</v>
      </c>
      <c r="AB85" s="2442">
        <f>VLOOKUP($C$85,'2025旬別'!$A$196:$AM$372,27,FALSE)</f>
        <v>0</v>
      </c>
      <c r="AC85" s="2442">
        <f>VLOOKUP($C$85,'2025旬別'!$A$196:$AM$372,28,FALSE)</f>
        <v>0</v>
      </c>
      <c r="AD85" s="2442">
        <f>VLOOKUP($C$85,'2025旬別'!$A$196:$AM$372,29,FALSE)</f>
        <v>0</v>
      </c>
      <c r="AE85" s="2442">
        <f>VLOOKUP($C$85,'2025旬別'!$A$196:$AM$372,30,FALSE)</f>
        <v>0</v>
      </c>
      <c r="AF85" s="2442">
        <f>VLOOKUP($C$85,'2025旬別'!$A$196:$AM$372,31,FALSE)</f>
        <v>0</v>
      </c>
      <c r="AG85" s="2442">
        <f>VLOOKUP($C$85,'2025旬別'!$A$196:$AM$372,32,FALSE)</f>
        <v>0</v>
      </c>
      <c r="AH85" s="2442">
        <f>VLOOKUP($C$85,'2025旬別'!$A$196:$AM$372,33,FALSE)</f>
        <v>0</v>
      </c>
      <c r="AI85" s="2442">
        <f>VLOOKUP($C$85,'2025旬別'!$A$196:$AM$372,34,FALSE)</f>
        <v>0</v>
      </c>
      <c r="AJ85" s="2442">
        <f>VLOOKUP($C$85,'2025旬別'!$A$196:$AM$372,35,FALSE)</f>
        <v>0</v>
      </c>
      <c r="AK85" s="2442">
        <f>VLOOKUP($C$85,'2025旬別'!$A$196:$AM$372,36,FALSE)</f>
        <v>0</v>
      </c>
      <c r="AL85" s="2442">
        <f>VLOOKUP($C$85,'2025旬別'!$A$196:$AM$372,37,FALSE)</f>
        <v>0</v>
      </c>
      <c r="AM85" s="2442">
        <f>VLOOKUP($C$85,'2025旬別'!$A$196:$AM$372,38,FALSE)</f>
        <v>0</v>
      </c>
      <c r="AN85" s="2442">
        <f>VLOOKUP($C$85,'2025旬別'!$A$196:$AM$372,39,FALSE)</f>
        <v>0</v>
      </c>
      <c r="AO85" s="2440" t="e">
        <f t="shared" ref="AO85" si="16">AO90/AO80</f>
        <v>#DIV/0!</v>
      </c>
    </row>
    <row r="86" spans="1:43" hidden="1" x14ac:dyDescent="0.15"/>
    <row r="87" spans="1:43" ht="12" x14ac:dyDescent="0.15">
      <c r="Q87" s="2345" t="s">
        <v>659</v>
      </c>
    </row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$AQ$24:$AQ$82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1" zoomScale="95" zoomScaleNormal="95" workbookViewId="0">
      <selection activeCell="E23" sqref="E23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" style="2353" customWidth="1"/>
    <col min="5" max="16" width="6.625" style="2332" customWidth="1"/>
    <col min="17" max="17" width="7.87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642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640</v>
      </c>
      <c r="I2" s="2492" t="s">
        <v>440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439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422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633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423</v>
      </c>
      <c r="E6" s="2367">
        <f>VLOOKUP($C$6,'2020-2024月別平均'!$A$5:$P$181,5,FALSE)</f>
        <v>112544.8</v>
      </c>
      <c r="F6" s="2367">
        <f>VLOOKUP($C$6,'2020-2024月別平均'!$A$5:$P$181,6,FALSE)</f>
        <v>110758.8</v>
      </c>
      <c r="G6" s="2367">
        <f>VLOOKUP($C$6,'2020-2024月別平均'!$A$5:$P$181,7,FALSE)</f>
        <v>115789</v>
      </c>
      <c r="H6" s="2367">
        <f>VLOOKUP($C$6,'2020-2024月別平均'!$A$5:$P$181,8,FALSE)</f>
        <v>118467.8</v>
      </c>
      <c r="I6" s="2367">
        <f>VLOOKUP($C$6,'2020-2024月別平均'!$A$5:$P$181,9,FALSE)</f>
        <v>121024.6</v>
      </c>
      <c r="J6" s="2367">
        <f>VLOOKUP($C$6,'2020-2024月別平均'!$A$5:$P$181,10,FALSE)</f>
        <v>116138.8</v>
      </c>
      <c r="K6" s="2367">
        <f>VLOOKUP($C$6,'2020-2024月別平均'!$A$5:$P$181,11,FALSE)</f>
        <v>112592</v>
      </c>
      <c r="L6" s="2367">
        <f>VLOOKUP($C$6,'2020-2024月別平均'!$A$5:$P$181,12,FALSE)</f>
        <v>118012.4</v>
      </c>
      <c r="M6" s="2367">
        <f>VLOOKUP($C$6,'2020-2024月別平均'!$A$5:$P$181,13,FALSE)</f>
        <v>114857.2</v>
      </c>
      <c r="N6" s="2367">
        <f>VLOOKUP($C$6,'2020-2024月別平均'!$A$5:$P$181,14,FALSE)</f>
        <v>124931.2</v>
      </c>
      <c r="O6" s="2367">
        <f>VLOOKUP($C$6,'2020-2024月別平均'!$A$5:$P$181,15,FALSE)</f>
        <v>116858.8</v>
      </c>
      <c r="P6" s="2367">
        <f>VLOOKUP($C$6,'2020-2024月別平均'!$A$5:$P$181,16,FALSE)</f>
        <v>120786.8</v>
      </c>
      <c r="Q6" s="2364">
        <f>SUM(E6:P6)</f>
        <v>1402762.2000000002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425</v>
      </c>
      <c r="E7" s="2368">
        <f>VLOOKUP($C$7,'2024月別'!$A$5:$P181,5,FALSE)</f>
        <v>107259</v>
      </c>
      <c r="F7" s="2368">
        <f>VLOOKUP($C$7,'2024月別'!$A$5:$P181,6,FALSE)</f>
        <v>107559</v>
      </c>
      <c r="G7" s="2368">
        <f>VLOOKUP($C$7,'2024月別'!$A$5:$P181,7,FALSE)</f>
        <v>104779</v>
      </c>
      <c r="H7" s="2368">
        <f>VLOOKUP($C$7,'2024月別'!$A$5:$P181,8,FALSE)</f>
        <v>110251</v>
      </c>
      <c r="I7" s="2368">
        <f>VLOOKUP($C$7,'2024月別'!$A$5:$P181,9,FALSE)</f>
        <v>111515</v>
      </c>
      <c r="J7" s="2368">
        <f>VLOOKUP($C$7,'2024月別'!$A$5:$P181,10,FALSE)</f>
        <v>107359</v>
      </c>
      <c r="K7" s="2368">
        <f>VLOOKUP($C$7,'2024月別'!$A$5:$P181,11,FALSE)</f>
        <v>105846</v>
      </c>
      <c r="L7" s="2368">
        <f>VLOOKUP($C$7,'2024月別'!$A$5:$P181,12,FALSE)</f>
        <v>111428</v>
      </c>
      <c r="M7" s="2368">
        <f>VLOOKUP($C$7,'2024月別'!$A$5:$P181,13,FALSE)</f>
        <v>106401</v>
      </c>
      <c r="N7" s="2368">
        <f>VLOOKUP($C$7,'2024月別'!$A$5:$P181,14,FALSE)</f>
        <v>117372</v>
      </c>
      <c r="O7" s="2368">
        <f>VLOOKUP($C$7,'2024月別'!$A$5:$P181,15,FALSE)</f>
        <v>108005</v>
      </c>
      <c r="P7" s="2368">
        <f>VLOOKUP($C$7,'2024月別'!$A$5:$P181,16,FALSE)</f>
        <v>106835</v>
      </c>
      <c r="Q7" s="2365">
        <f t="shared" ref="Q7:Q8" si="2">SUM(E7:P7)</f>
        <v>1304609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426</v>
      </c>
      <c r="E8" s="2381">
        <f>VLOOKUP($C$8,'2025月別'!$A$5:$P$181,5,FALSE)</f>
        <v>95861</v>
      </c>
      <c r="F8" s="2381">
        <f>VLOOKUP($C$8,'2025月別'!$A$5:$P$181,6,FALSE)</f>
        <v>91293</v>
      </c>
      <c r="G8" s="2381">
        <f>VLOOKUP($C$8,'2025月別'!$A$5:$P$181,7,FALSE)</f>
        <v>101446</v>
      </c>
      <c r="H8" s="2381">
        <f>VLOOKUP($C$8,'2025月別'!$A$5:$P$181,8,FALSE)</f>
        <v>106474</v>
      </c>
      <c r="I8" s="2381">
        <f>VLOOKUP($C$8,'2025月別'!$A$5:$P$181,9,FALSE)</f>
        <v>113311.29099999994</v>
      </c>
      <c r="J8" s="2381">
        <f>VLOOKUP($C$8,'2025月別'!$A$5:$P$181,10,FALSE)</f>
        <v>105929.64099999996</v>
      </c>
      <c r="K8" s="2381">
        <f>VLOOKUP($C$8,'2025月別'!$A$5:$P$181,11,FALSE)</f>
        <v>104817.09900000002</v>
      </c>
      <c r="L8" s="2381">
        <f>VLOOKUP($C$8,'2025月別'!$A$5:$P$181,12,FALSE)</f>
        <v>0</v>
      </c>
      <c r="M8" s="2381">
        <f>VLOOKUP($C$8,'2025月別'!$A$5:$P$181,13,FALSE)</f>
        <v>0</v>
      </c>
      <c r="N8" s="2381">
        <f>VLOOKUP($C$8,'2025月別'!$A$5:$P$181,14,FALSE)</f>
        <v>0</v>
      </c>
      <c r="O8" s="2381">
        <f>VLOOKUP($C$8,'2025月別'!$A$5:$P$181,15,FALSE)</f>
        <v>0</v>
      </c>
      <c r="P8" s="2381">
        <f>VLOOKUP($C$8,'2025月別'!$A$5:$P$181,16,FALSE)</f>
        <v>0</v>
      </c>
      <c r="Q8" s="2384">
        <f t="shared" si="2"/>
        <v>719132.03099999996</v>
      </c>
    </row>
    <row r="9" spans="1:32" ht="22.5" customHeight="1" x14ac:dyDescent="0.15">
      <c r="D9" s="2385" t="s">
        <v>435</v>
      </c>
      <c r="E9" s="2386">
        <f>E8/E6</f>
        <v>0.85175858857983666</v>
      </c>
      <c r="F9" s="2387">
        <f t="shared" ref="F9:Q9" si="3">F8/F6</f>
        <v>0.82425053359191325</v>
      </c>
      <c r="G9" s="2387">
        <f t="shared" si="3"/>
        <v>0.87612812961507569</v>
      </c>
      <c r="H9" s="2387">
        <f t="shared" si="3"/>
        <v>0.89875898767428786</v>
      </c>
      <c r="I9" s="2387">
        <f t="shared" si="3"/>
        <v>0.93626660199661838</v>
      </c>
      <c r="J9" s="2387">
        <f t="shared" si="3"/>
        <v>0.91209519127113381</v>
      </c>
      <c r="K9" s="2387">
        <f t="shared" si="3"/>
        <v>0.93094623951968181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0.51265426955473981</v>
      </c>
    </row>
    <row r="10" spans="1:32" ht="22.5" customHeight="1" thickBot="1" x14ac:dyDescent="0.2">
      <c r="D10" s="2390" t="s">
        <v>436</v>
      </c>
      <c r="E10" s="2391">
        <f>E8/E7</f>
        <v>0.89373385916333359</v>
      </c>
      <c r="F10" s="2392">
        <f t="shared" ref="F10:Q10" si="4">F8/F7</f>
        <v>0.84877137199118624</v>
      </c>
      <c r="G10" s="2392">
        <f t="shared" si="4"/>
        <v>0.96819019078250412</v>
      </c>
      <c r="H10" s="2392">
        <f t="shared" si="4"/>
        <v>0.96574180733054571</v>
      </c>
      <c r="I10" s="2392">
        <f t="shared" si="4"/>
        <v>1.0161080661794373</v>
      </c>
      <c r="J10" s="2392">
        <f t="shared" si="4"/>
        <v>0.98668617442412798</v>
      </c>
      <c r="K10" s="2392">
        <f t="shared" si="4"/>
        <v>0.99027926421404699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si="4"/>
        <v>0.55122418364429493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5">A11&amp;B11</f>
        <v>野菜総数価格</v>
      </c>
      <c r="D11" s="2373" t="s">
        <v>424</v>
      </c>
      <c r="E11" s="2369">
        <f>VLOOKUP($C$11,'2020-2024月別平均'!$A$5:$P$181,5,FALSE)</f>
        <v>248</v>
      </c>
      <c r="F11" s="2369">
        <f>VLOOKUP($C$11,'2020-2024月別平均'!$A$5:$P$181,6,FALSE)</f>
        <v>248.4</v>
      </c>
      <c r="G11" s="2369">
        <f>VLOOKUP($C$11,'2020-2024月別平均'!$A$5:$P$181,7,FALSE)</f>
        <v>264.39999999999998</v>
      </c>
      <c r="H11" s="2369">
        <f>VLOOKUP($C$11,'2020-2024月別平均'!$A$5:$P$181,8,FALSE)</f>
        <v>272.2</v>
      </c>
      <c r="I11" s="2369">
        <f>VLOOKUP($C$11,'2020-2024月別平均'!$A$5:$P$181,9,FALSE)</f>
        <v>268.2</v>
      </c>
      <c r="J11" s="2369">
        <f>VLOOKUP($C$11,'2020-2024月別平均'!$A$5:$P$181,10,FALSE)</f>
        <v>268.2</v>
      </c>
      <c r="K11" s="2369">
        <f>VLOOKUP($C$11,'2020-2024月別平均'!$A$5:$P$181,11,FALSE)</f>
        <v>268.60000000000002</v>
      </c>
      <c r="L11" s="2369">
        <f>VLOOKUP($C$11,'2020-2024月別平均'!$A$5:$P$181,12,FALSE)</f>
        <v>278.2</v>
      </c>
      <c r="M11" s="2369">
        <f>VLOOKUP($C$11,'2020-2024月別平均'!$A$5:$P$181,13,FALSE)</f>
        <v>286.2</v>
      </c>
      <c r="N11" s="2369">
        <f>VLOOKUP($C$11,'2020-2024月別平均'!$A$5:$P$181,14,FALSE)</f>
        <v>262.60000000000002</v>
      </c>
      <c r="O11" s="2369">
        <f>VLOOKUP($C$11,'2020-2024月別平均'!$A$5:$P$181,15,FALSE)</f>
        <v>240.6</v>
      </c>
      <c r="P11" s="2369">
        <f>VLOOKUP($C$11,'2020-2024月別平均'!$A$5:$P$181,16,FALSE)</f>
        <v>259.60000000000002</v>
      </c>
      <c r="Q11" s="2364">
        <f>Q16/Q6</f>
        <v>263.84883493438872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5"/>
        <v>野菜総数価格</v>
      </c>
      <c r="D12" s="2372" t="s">
        <v>427</v>
      </c>
      <c r="E12" s="2368">
        <f>VLOOKUP($C$12,'2024月別'!$A$5:$P181,5,FALSE)</f>
        <v>250</v>
      </c>
      <c r="F12" s="2368">
        <f>VLOOKUP($C$12,'2024月別'!$A$5:$P181,6,FALSE)</f>
        <v>265</v>
      </c>
      <c r="G12" s="2368">
        <f>VLOOKUP($C$12,'2024月別'!$A$5:$P181,7,FALSE)</f>
        <v>306</v>
      </c>
      <c r="H12" s="2368">
        <f>VLOOKUP($C$12,'2024月別'!$A$5:$P181,8,FALSE)</f>
        <v>321</v>
      </c>
      <c r="I12" s="2368">
        <f>VLOOKUP($C$12,'2024月別'!$A$5:$P181,9,FALSE)</f>
        <v>312</v>
      </c>
      <c r="J12" s="2368">
        <f>VLOOKUP($C$12,'2024月別'!$A$5:$P181,10,FALSE)</f>
        <v>282</v>
      </c>
      <c r="K12" s="2368">
        <f>VLOOKUP($C$12,'2024月別'!$A$5:$P181,11,FALSE)</f>
        <v>285</v>
      </c>
      <c r="L12" s="2368">
        <f>VLOOKUP($C$12,'2024月別'!$A$5:$P181,12,FALSE)</f>
        <v>310</v>
      </c>
      <c r="M12" s="2368">
        <f>VLOOKUP($C$12,'2024月別'!$A$5:$P181,13,FALSE)</f>
        <v>323</v>
      </c>
      <c r="N12" s="2368">
        <f>VLOOKUP($C$12,'2024月別'!$A$5:$P181,14,FALSE)</f>
        <v>303</v>
      </c>
      <c r="O12" s="2368">
        <f>VLOOKUP($C$12,'2024月別'!$A$5:$P181,15,FALSE)</f>
        <v>306</v>
      </c>
      <c r="P12" s="2368">
        <f>VLOOKUP($C$12,'2024月別'!$A$5:$P181,16,FALSE)</f>
        <v>353</v>
      </c>
      <c r="Q12" s="2365">
        <f t="shared" ref="Q12:Q13" si="6">Q17/Q7</f>
        <v>301.4244589758311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5"/>
        <v>野菜総数価格</v>
      </c>
      <c r="D13" s="2380" t="s">
        <v>428</v>
      </c>
      <c r="E13" s="2381">
        <f>VLOOKUP($C$13,'2025月別'!$A$5:$P$181,5,FALSE)</f>
        <v>357</v>
      </c>
      <c r="F13" s="2381">
        <f>VLOOKUP($C$13,'2025月別'!$A$5:$P$181,6,FALSE)</f>
        <v>341</v>
      </c>
      <c r="G13" s="2381">
        <f>VLOOKUP($C$13,'2025月別'!$A$5:$P$181,7,FALSE)</f>
        <v>338</v>
      </c>
      <c r="H13" s="2381">
        <f>VLOOKUP($C$13,'2025月別'!$A$5:$P$181,8,FALSE)</f>
        <v>307</v>
      </c>
      <c r="I13" s="2381">
        <f>VLOOKUP($C$13,'2025月別'!$A$5:$P$181,9,FALSE)</f>
        <v>275.87939304301119</v>
      </c>
      <c r="J13" s="2381">
        <f>VLOOKUP($C$13,'2025月別'!$A$5:$P$181,10,FALSE)</f>
        <v>289.64024887047452</v>
      </c>
      <c r="K13" s="2381">
        <f>VLOOKUP($C$13,'2025月別'!$A$5:$P$181,11,FALSE)</f>
        <v>291.35370768084306</v>
      </c>
      <c r="L13" s="2381">
        <f>VLOOKUP($C$13,'2025月別'!$A$5:$P$181,12,FALSE)</f>
        <v>0</v>
      </c>
      <c r="M13" s="2381">
        <f>VLOOKUP($C$13,'2025月別'!$A$5:$P$181,13,FALSE)</f>
        <v>0</v>
      </c>
      <c r="N13" s="2381">
        <f>VLOOKUP($C$13,'2025月別'!$A$5:$P$181,14,FALSE)</f>
        <v>0</v>
      </c>
      <c r="O13" s="2381">
        <f>VLOOKUP($C$13,'2025月別'!$A$5:$P$181,15,FALSE)</f>
        <v>0</v>
      </c>
      <c r="P13" s="2381">
        <f>VLOOKUP($C$13,'2025月別'!$A$5:$P$181,16,FALSE)</f>
        <v>0</v>
      </c>
      <c r="Q13" s="2384">
        <f t="shared" si="6"/>
        <v>312.61317045965376</v>
      </c>
    </row>
    <row r="14" spans="1:32" ht="22.5" customHeight="1" x14ac:dyDescent="0.15">
      <c r="D14" s="2385" t="s">
        <v>435</v>
      </c>
      <c r="E14" s="2386">
        <f>E13/E11</f>
        <v>1.439516129032258</v>
      </c>
      <c r="F14" s="2387">
        <f t="shared" ref="F14:Q14" si="7">F13/F11</f>
        <v>1.3727858293075683</v>
      </c>
      <c r="G14" s="2387">
        <f t="shared" si="7"/>
        <v>1.2783661119515886</v>
      </c>
      <c r="H14" s="2387">
        <f t="shared" si="7"/>
        <v>1.1278471711976488</v>
      </c>
      <c r="I14" s="2387">
        <f t="shared" si="7"/>
        <v>1.0286330836801312</v>
      </c>
      <c r="J14" s="2387">
        <f t="shared" si="7"/>
        <v>1.0799412709562808</v>
      </c>
      <c r="K14" s="2387">
        <f t="shared" si="7"/>
        <v>1.0847122400627067</v>
      </c>
      <c r="L14" s="2387">
        <f t="shared" si="7"/>
        <v>0</v>
      </c>
      <c r="M14" s="2387">
        <f t="shared" si="7"/>
        <v>0</v>
      </c>
      <c r="N14" s="2387">
        <f t="shared" si="7"/>
        <v>0</v>
      </c>
      <c r="O14" s="2387">
        <f t="shared" si="7"/>
        <v>0</v>
      </c>
      <c r="P14" s="2388">
        <f t="shared" si="7"/>
        <v>0</v>
      </c>
      <c r="Q14" s="2389">
        <f t="shared" si="7"/>
        <v>1.1848192186916091</v>
      </c>
    </row>
    <row r="15" spans="1:32" ht="21.75" customHeight="1" thickBot="1" x14ac:dyDescent="0.2">
      <c r="D15" s="2390" t="s">
        <v>436</v>
      </c>
      <c r="E15" s="2391">
        <f>E13/E12</f>
        <v>1.4279999999999999</v>
      </c>
      <c r="F15" s="2392">
        <f t="shared" ref="F15:Q15" si="8">F13/F12</f>
        <v>1.2867924528301886</v>
      </c>
      <c r="G15" s="2392">
        <f t="shared" si="8"/>
        <v>1.1045751633986929</v>
      </c>
      <c r="H15" s="2392">
        <f t="shared" si="8"/>
        <v>0.95638629283489096</v>
      </c>
      <c r="I15" s="2392">
        <f t="shared" si="8"/>
        <v>0.88422882385580515</v>
      </c>
      <c r="J15" s="2392">
        <f t="shared" si="8"/>
        <v>1.0270930811009735</v>
      </c>
      <c r="K15" s="2392">
        <f t="shared" si="8"/>
        <v>1.0222937111608528</v>
      </c>
      <c r="L15" s="2392">
        <f t="shared" si="8"/>
        <v>0</v>
      </c>
      <c r="M15" s="2392">
        <f t="shared" si="8"/>
        <v>0</v>
      </c>
      <c r="N15" s="2392">
        <f t="shared" si="8"/>
        <v>0</v>
      </c>
      <c r="O15" s="2392">
        <f t="shared" si="8"/>
        <v>0</v>
      </c>
      <c r="P15" s="2393">
        <f t="shared" si="8"/>
        <v>0</v>
      </c>
      <c r="Q15" s="2394">
        <f t="shared" si="8"/>
        <v>1.0371194544790401</v>
      </c>
    </row>
    <row r="16" spans="1:32" ht="19.5" hidden="1" x14ac:dyDescent="0.15">
      <c r="D16" s="2377" t="s">
        <v>634</v>
      </c>
      <c r="E16" s="2378">
        <f>E6*E11</f>
        <v>27911110.400000002</v>
      </c>
      <c r="F16" s="2378">
        <f t="shared" ref="F16:P16" si="9">F6*F11</f>
        <v>27512485.920000002</v>
      </c>
      <c r="G16" s="2378">
        <f t="shared" si="9"/>
        <v>30614611.599999998</v>
      </c>
      <c r="H16" s="2378">
        <f t="shared" si="9"/>
        <v>32246935.16</v>
      </c>
      <c r="I16" s="2378">
        <f t="shared" si="9"/>
        <v>32458797.719999999</v>
      </c>
      <c r="J16" s="2378">
        <f t="shared" si="9"/>
        <v>31148426.16</v>
      </c>
      <c r="K16" s="2378">
        <f t="shared" si="9"/>
        <v>30242211.200000003</v>
      </c>
      <c r="L16" s="2378">
        <f t="shared" si="9"/>
        <v>32831049.679999996</v>
      </c>
      <c r="M16" s="2378">
        <f t="shared" si="9"/>
        <v>32872130.639999997</v>
      </c>
      <c r="N16" s="2378">
        <f t="shared" si="9"/>
        <v>32806933.120000001</v>
      </c>
      <c r="O16" s="2378">
        <f t="shared" si="9"/>
        <v>28116227.280000001</v>
      </c>
      <c r="P16" s="2378">
        <f t="shared" si="9"/>
        <v>31356253.280000005</v>
      </c>
      <c r="Q16" s="2378">
        <f>SUM(E16:P16)</f>
        <v>370117172.16000003</v>
      </c>
    </row>
    <row r="17" spans="4:32" ht="19.5" hidden="1" x14ac:dyDescent="0.15">
      <c r="D17" s="2336" t="s">
        <v>635</v>
      </c>
      <c r="E17" s="2379">
        <f t="shared" ref="E17:P18" si="10">E7*E12</f>
        <v>26814750</v>
      </c>
      <c r="F17" s="2379">
        <f t="shared" si="10"/>
        <v>28503135</v>
      </c>
      <c r="G17" s="2379">
        <f t="shared" si="10"/>
        <v>32062374</v>
      </c>
      <c r="H17" s="2379">
        <f>H7*H12</f>
        <v>35390571</v>
      </c>
      <c r="I17" s="2379">
        <f t="shared" si="10"/>
        <v>34792680</v>
      </c>
      <c r="J17" s="2379">
        <f t="shared" si="10"/>
        <v>30275238</v>
      </c>
      <c r="K17" s="2379">
        <f t="shared" si="10"/>
        <v>30166110</v>
      </c>
      <c r="L17" s="2379">
        <f t="shared" si="10"/>
        <v>34542680</v>
      </c>
      <c r="M17" s="2379">
        <f t="shared" si="10"/>
        <v>34367523</v>
      </c>
      <c r="N17" s="2379">
        <f t="shared" si="10"/>
        <v>35563716</v>
      </c>
      <c r="O17" s="2379">
        <f t="shared" si="10"/>
        <v>33049530</v>
      </c>
      <c r="P17" s="2379">
        <f t="shared" si="10"/>
        <v>37712755</v>
      </c>
      <c r="Q17" s="2379">
        <f t="shared" ref="Q17:Q18" si="11">SUM(E17:P17)</f>
        <v>393241062</v>
      </c>
    </row>
    <row r="18" spans="4:32" ht="19.5" hidden="1" x14ac:dyDescent="0.15">
      <c r="D18" s="2336" t="s">
        <v>636</v>
      </c>
      <c r="E18" s="2379">
        <f t="shared" si="10"/>
        <v>34222377</v>
      </c>
      <c r="F18" s="2379">
        <f t="shared" si="10"/>
        <v>31130913</v>
      </c>
      <c r="G18" s="2379">
        <f t="shared" si="10"/>
        <v>34288748</v>
      </c>
      <c r="H18" s="2379">
        <f>H8*H13</f>
        <v>32687518</v>
      </c>
      <c r="I18" s="2379">
        <f t="shared" si="10"/>
        <v>31260250.186000001</v>
      </c>
      <c r="J18" s="2379">
        <f t="shared" si="10"/>
        <v>30681487.58200001</v>
      </c>
      <c r="K18" s="2379">
        <f t="shared" si="10"/>
        <v>30538850.421999991</v>
      </c>
      <c r="L18" s="2379">
        <f t="shared" si="10"/>
        <v>0</v>
      </c>
      <c r="M18" s="2379">
        <f t="shared" si="10"/>
        <v>0</v>
      </c>
      <c r="N18" s="2379">
        <f t="shared" si="10"/>
        <v>0</v>
      </c>
      <c r="O18" s="2379">
        <f t="shared" si="10"/>
        <v>0</v>
      </c>
      <c r="P18" s="2379">
        <f t="shared" si="10"/>
        <v>0</v>
      </c>
      <c r="Q18" s="2379">
        <f t="shared" si="11"/>
        <v>224810144.19</v>
      </c>
    </row>
    <row r="19" spans="4:32" ht="19.5" hidden="1" x14ac:dyDescent="0.15">
      <c r="D19" s="2336" t="s">
        <v>435</v>
      </c>
      <c r="E19" s="2361">
        <f>E18/E16</f>
        <v>1.226120226302426</v>
      </c>
      <c r="F19" s="2361">
        <f t="shared" ref="F19:Q19" si="12">F18/F16</f>
        <v>1.1315194523141803</v>
      </c>
      <c r="G19" s="2361">
        <f t="shared" si="12"/>
        <v>1.1200125106274419</v>
      </c>
      <c r="H19" s="2361">
        <f t="shared" si="12"/>
        <v>1.0136627818369082</v>
      </c>
      <c r="I19" s="2361">
        <f t="shared" si="12"/>
        <v>0.9630748019584997</v>
      </c>
      <c r="J19" s="2361">
        <f t="shared" si="12"/>
        <v>0.98500924009446034</v>
      </c>
      <c r="K19" s="2361">
        <f t="shared" si="12"/>
        <v>1.0098087808473473</v>
      </c>
      <c r="L19" s="2361">
        <f t="shared" si="12"/>
        <v>0</v>
      </c>
      <c r="M19" s="2361">
        <f t="shared" si="12"/>
        <v>0</v>
      </c>
      <c r="N19" s="2361">
        <f t="shared" si="12"/>
        <v>0</v>
      </c>
      <c r="O19" s="2361">
        <f t="shared" si="12"/>
        <v>0</v>
      </c>
      <c r="P19" s="2361">
        <f t="shared" si="12"/>
        <v>0</v>
      </c>
      <c r="Q19" s="2361">
        <f t="shared" si="12"/>
        <v>0.60740263111276438</v>
      </c>
    </row>
    <row r="20" spans="4:32" ht="19.5" hidden="1" x14ac:dyDescent="0.15">
      <c r="D20" s="2447" t="s">
        <v>436</v>
      </c>
      <c r="E20" s="2448">
        <f>E18/E17</f>
        <v>1.2762519508852403</v>
      </c>
      <c r="F20" s="2448">
        <f t="shared" ref="F20:Q20" si="13">F18/F17</f>
        <v>1.092192595656583</v>
      </c>
      <c r="G20" s="2448">
        <f t="shared" si="13"/>
        <v>1.0694388381845961</v>
      </c>
      <c r="H20" s="2448">
        <f t="shared" si="13"/>
        <v>0.92362222694852814</v>
      </c>
      <c r="I20" s="2448">
        <f t="shared" si="13"/>
        <v>0.89847204026824035</v>
      </c>
      <c r="J20" s="2448">
        <f t="shared" si="13"/>
        <v>1.0134185429690101</v>
      </c>
      <c r="K20" s="2448">
        <f t="shared" si="13"/>
        <v>1.0123562640990167</v>
      </c>
      <c r="L20" s="2448">
        <f t="shared" si="13"/>
        <v>0</v>
      </c>
      <c r="M20" s="2448">
        <f t="shared" si="13"/>
        <v>0</v>
      </c>
      <c r="N20" s="2448">
        <f t="shared" si="13"/>
        <v>0</v>
      </c>
      <c r="O20" s="2448">
        <f t="shared" si="13"/>
        <v>0</v>
      </c>
      <c r="P20" s="2448">
        <f t="shared" si="13"/>
        <v>0</v>
      </c>
      <c r="Q20" s="2448">
        <f t="shared" si="13"/>
        <v>0.57168532463682542</v>
      </c>
    </row>
    <row r="21" spans="4:32" ht="23.25" customHeight="1" x14ac:dyDescent="0.15">
      <c r="D21" s="2453" t="s">
        <v>658</v>
      </c>
      <c r="E21" s="2478">
        <f>IFERROR(E83/E8,"")</f>
        <v>0.18054547730568218</v>
      </c>
      <c r="F21" s="2478">
        <f t="shared" ref="F21:P21" si="14">IFERROR(F83/F8,"")</f>
        <v>0.1579534246875445</v>
      </c>
      <c r="G21" s="2478">
        <f t="shared" si="14"/>
        <v>0.14535513475149342</v>
      </c>
      <c r="H21" s="2478">
        <f t="shared" si="14"/>
        <v>0.17057129440051091</v>
      </c>
      <c r="I21" s="2478">
        <f t="shared" si="14"/>
        <v>0.17828749299132082</v>
      </c>
      <c r="J21" s="2478">
        <f t="shared" si="14"/>
        <v>0.15898871969178116</v>
      </c>
      <c r="K21" s="2478">
        <f t="shared" si="14"/>
        <v>0.11413219898406075</v>
      </c>
      <c r="L21" s="2478" t="str">
        <f t="shared" si="14"/>
        <v/>
      </c>
      <c r="M21" s="2478" t="str">
        <f t="shared" si="14"/>
        <v/>
      </c>
      <c r="N21" s="2478" t="str">
        <f t="shared" si="14"/>
        <v/>
      </c>
      <c r="O21" s="2478" t="str">
        <f t="shared" si="14"/>
        <v/>
      </c>
      <c r="P21" s="2483" t="str">
        <f t="shared" si="14"/>
        <v/>
      </c>
      <c r="Q21" s="2451"/>
    </row>
    <row r="22" spans="4:32" ht="23.25" customHeight="1" thickBot="1" x14ac:dyDescent="0.2">
      <c r="D22" s="2454" t="s">
        <v>657</v>
      </c>
      <c r="E22" s="2449">
        <f>IFERROR(E84/E13,"")</f>
        <v>0.79831932773109249</v>
      </c>
      <c r="F22" s="2449">
        <f t="shared" ref="F22:P22" si="15">IFERROR(F84/F13,"")</f>
        <v>0.95014662756598245</v>
      </c>
      <c r="G22" s="2449">
        <f t="shared" si="15"/>
        <v>0.97928994082840237</v>
      </c>
      <c r="H22" s="2449">
        <f t="shared" si="15"/>
        <v>0.86970684039087953</v>
      </c>
      <c r="I22" s="2449">
        <f t="shared" si="15"/>
        <v>0.85649857083435277</v>
      </c>
      <c r="J22" s="2449">
        <f t="shared" si="15"/>
        <v>0.96267272619536626</v>
      </c>
      <c r="K22" s="2449">
        <f t="shared" si="15"/>
        <v>1.1276942082753931</v>
      </c>
      <c r="L22" s="2449" t="str">
        <f t="shared" si="15"/>
        <v/>
      </c>
      <c r="M22" s="2449" t="str">
        <f t="shared" si="15"/>
        <v/>
      </c>
      <c r="N22" s="2449" t="str">
        <f t="shared" si="15"/>
        <v/>
      </c>
      <c r="O22" s="2449" t="str">
        <f t="shared" si="15"/>
        <v/>
      </c>
      <c r="P22" s="2450" t="str">
        <f t="shared" si="15"/>
        <v/>
      </c>
      <c r="Q22" s="2452"/>
    </row>
    <row r="23" spans="4:32" ht="14.25" customHeight="1" x14ac:dyDescent="0.15">
      <c r="D23" s="2335"/>
      <c r="E23" s="2346" t="s">
        <v>659</v>
      </c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/>
    </row>
    <row r="24" spans="4:32" hidden="1" x14ac:dyDescent="0.15">
      <c r="D24" s="2335"/>
      <c r="E24" s="2346"/>
      <c r="F24" s="2346"/>
      <c r="G24" s="2334"/>
      <c r="I24" s="2334"/>
      <c r="J24" s="2334"/>
      <c r="K24" s="2334"/>
      <c r="L24" s="2334"/>
      <c r="M24" s="2334"/>
      <c r="N24" s="2334"/>
      <c r="O24" s="2334"/>
      <c r="P24" s="2334"/>
      <c r="Q24" s="2334"/>
      <c r="R24" s="2339" t="s">
        <v>440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D25" s="2335"/>
      <c r="E25" s="2346"/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 t="s">
        <v>16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17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18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20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22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23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24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25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26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27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28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29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30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31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32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33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34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35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36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37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38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39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40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42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43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44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45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47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49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51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53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54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55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56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57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58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59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60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61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135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63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64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441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141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70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72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74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76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78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80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81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146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84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85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86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87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1:32" hidden="1" x14ac:dyDescent="0.15">
      <c r="D81" s="2332"/>
      <c r="R81" s="2339" t="s">
        <v>88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1:32" hidden="1" x14ac:dyDescent="0.15">
      <c r="D82" s="2332"/>
      <c r="R82" s="2339" t="s">
        <v>89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1:32" ht="15" hidden="1" customHeight="1" x14ac:dyDescent="0.15">
      <c r="A83" s="2332" t="str">
        <f>$I$2</f>
        <v>野菜総数</v>
      </c>
      <c r="B83" s="2332" t="s">
        <v>433</v>
      </c>
      <c r="C83" s="2332" t="str">
        <f>A83&amp;B83</f>
        <v>野菜総数数量</v>
      </c>
      <c r="D83" s="2444" t="s">
        <v>650</v>
      </c>
      <c r="E83" s="2443">
        <f>VLOOKUP($C$83,'2025月別'!$A$187:$P$363,5,FALSE)</f>
        <v>17307.27</v>
      </c>
      <c r="F83" s="2443">
        <f>VLOOKUP($C$83,'2025月別'!$A$187:$P$363,6,FALSE)</f>
        <v>14420.041999999999</v>
      </c>
      <c r="G83" s="2443">
        <f>VLOOKUP($C$83,'2025月別'!$A$187:$P$363,7,FALSE)</f>
        <v>14745.697</v>
      </c>
      <c r="H83" s="2443">
        <f>VLOOKUP($C$83,'2025月別'!$A$187:$P$363,8,FALSE)</f>
        <v>18161.407999999999</v>
      </c>
      <c r="I83" s="2443">
        <f>VLOOKUP($C$83,'2025月別'!$A$187:$P$363,9,FALSE)</f>
        <v>20201.986000000004</v>
      </c>
      <c r="J83" s="2443">
        <f>VLOOKUP($C$83,'2025月別'!$A$187:$P$363,10,FALSE)</f>
        <v>16841.618000000002</v>
      </c>
      <c r="K83" s="2443">
        <f>VLOOKUP($C$83,'2025月別'!$A$187:$P$363,11,FALSE)</f>
        <v>11963.005999999998</v>
      </c>
      <c r="L83" s="2443">
        <f>VLOOKUP($C$83,'2025月別'!$A$187:$P$363,12,FALSE)</f>
        <v>0</v>
      </c>
      <c r="M83" s="2443">
        <f>VLOOKUP($C$83,'2025月別'!$A$187:$P$363,13,FALSE)</f>
        <v>0</v>
      </c>
      <c r="N83" s="2443">
        <f>VLOOKUP($C$83,'2025月別'!$A$187:$P$363,14,FALSE)</f>
        <v>0</v>
      </c>
      <c r="O83" s="2443">
        <f>VLOOKUP($C$83,'2025月別'!$A$187:$P$363,15,FALSE)</f>
        <v>0</v>
      </c>
      <c r="P83" s="2443">
        <f>VLOOKUP($C$83,'2025月別'!$A$187:$P$363,16,FALSE)</f>
        <v>0</v>
      </c>
    </row>
    <row r="84" spans="1:32" ht="15" hidden="1" customHeight="1" x14ac:dyDescent="0.15">
      <c r="A84" s="2332" t="str">
        <f>$I$2</f>
        <v>野菜総数</v>
      </c>
      <c r="B84" s="2332" t="s">
        <v>434</v>
      </c>
      <c r="C84" s="2332" t="str">
        <f>A84&amp;B84</f>
        <v>野菜総数価格</v>
      </c>
      <c r="D84" s="2444" t="s">
        <v>651</v>
      </c>
      <c r="E84" s="2443">
        <f>VLOOKUP($C$13,'2025月別'!$A$187:$P$363,5,FALSE)</f>
        <v>285</v>
      </c>
      <c r="F84" s="2443">
        <f>VLOOKUP($C$13,'2025月別'!$A$187:$P$363,6,FALSE)</f>
        <v>324</v>
      </c>
      <c r="G84" s="2443">
        <f>VLOOKUP($C$13,'2025月別'!$A$187:$P$363,7,FALSE)</f>
        <v>331</v>
      </c>
      <c r="H84" s="2443">
        <f>VLOOKUP($C$13,'2025月別'!$A$187:$P$363,8,FALSE)</f>
        <v>267</v>
      </c>
      <c r="I84" s="2443">
        <f>VLOOKUP($C$13,'2025月別'!$A$187:$P$363,9,FALSE)</f>
        <v>236.29030586398778</v>
      </c>
      <c r="J84" s="2443">
        <f>VLOOKUP($C$13,'2025月別'!$A$187:$P$363,10,FALSE)</f>
        <v>278.82876799604406</v>
      </c>
      <c r="K84" s="2443">
        <f>VLOOKUP($C$13,'2025月別'!$A$187:$P$363,11,FALSE)</f>
        <v>328.55788871124861</v>
      </c>
      <c r="L84" s="2443">
        <f>VLOOKUP($C$13,'2025月別'!$A$187:$P$363,12,FALSE)</f>
        <v>0</v>
      </c>
      <c r="M84" s="2443">
        <f>VLOOKUP($C$13,'2025月別'!$A$187:$P$363,13,FALSE)</f>
        <v>0</v>
      </c>
      <c r="N84" s="2443">
        <f>VLOOKUP($C$13,'2025月別'!$A$187:$P$363,14,FALSE)</f>
        <v>0</v>
      </c>
      <c r="O84" s="2443">
        <f>VLOOKUP($C$13,'2025月別'!$A$187:$P$363,15,FALSE)</f>
        <v>0</v>
      </c>
      <c r="P84" s="2443">
        <f>VLOOKUP($C$13,'2025月別'!$A$187:$P$363,16,FALSE)</f>
        <v>0</v>
      </c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$R$24:$R$82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X206" activePane="bottomRight" state="frozen"/>
      <selection activeCell="R2" sqref="R2:Z2"/>
      <selection pane="topRight" activeCell="R2" sqref="R2:Z2"/>
      <selection pane="bottomLeft" activeCell="R2" sqref="R2:Z2"/>
      <selection pane="bottomRight" activeCell="R2" sqref="R2:Z2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324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7</v>
      </c>
      <c r="Z5" s="853">
        <v>5</v>
      </c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1:52" s="20" customFormat="1" ht="14.25" customHeight="1" x14ac:dyDescent="0.15">
      <c r="A6" s="20" t="s">
        <v>459</v>
      </c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>
        <v>35918.908999999992</v>
      </c>
      <c r="T6" s="862">
        <v>35367.112999999998</v>
      </c>
      <c r="U6" s="863">
        <v>34655.54899999997</v>
      </c>
      <c r="V6" s="867">
        <v>34688.249999999993</v>
      </c>
      <c r="W6" s="862">
        <v>32360.226000000002</v>
      </c>
      <c r="X6" s="866">
        <v>37768.790999999983</v>
      </c>
      <c r="Y6" s="867">
        <v>32229.291000000008</v>
      </c>
      <c r="Z6" s="868">
        <v>29246.266000000007</v>
      </c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445</v>
      </c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>
        <v>10283505.979999999</v>
      </c>
      <c r="T7" s="871">
        <v>10459123.444999995</v>
      </c>
      <c r="U7" s="872">
        <v>9938965.2929999977</v>
      </c>
      <c r="V7" s="876">
        <v>9964199.745000001</v>
      </c>
      <c r="W7" s="871">
        <v>9460485.7210000027</v>
      </c>
      <c r="X7" s="875">
        <v>11114451.707999989</v>
      </c>
      <c r="Y7" s="876">
        <v>9573186.2220000047</v>
      </c>
      <c r="Z7" s="877">
        <v>9140447.4250000045</v>
      </c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460</v>
      </c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>
        <v>286.29783772107334</v>
      </c>
      <c r="T8" s="880">
        <v>295.73020124656472</v>
      </c>
      <c r="U8" s="881">
        <v>286.79289694703743</v>
      </c>
      <c r="V8" s="885">
        <v>287.24999805409624</v>
      </c>
      <c r="W8" s="880">
        <v>292.34918572571161</v>
      </c>
      <c r="X8" s="884">
        <v>294.2760785750329</v>
      </c>
      <c r="Y8" s="885">
        <v>297.033720723177</v>
      </c>
      <c r="Z8" s="886">
        <v>312.53382654045487</v>
      </c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>
        <v>913.62399999999991</v>
      </c>
      <c r="T9" s="889">
        <v>918.97999999999979</v>
      </c>
      <c r="U9" s="890">
        <v>549.28999999999974</v>
      </c>
      <c r="V9" s="894">
        <v>467.94199999999989</v>
      </c>
      <c r="W9" s="889">
        <v>393.62499999999994</v>
      </c>
      <c r="X9" s="895">
        <v>396.18299999999999</v>
      </c>
      <c r="Y9" s="894">
        <v>356.79000000000019</v>
      </c>
      <c r="Z9" s="896">
        <v>300.85299999999989</v>
      </c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>
        <v>268195.48499999999</v>
      </c>
      <c r="T10" s="899">
        <v>269170.89899999992</v>
      </c>
      <c r="U10" s="900">
        <v>185317.59499999997</v>
      </c>
      <c r="V10" s="904">
        <v>163722.25299999997</v>
      </c>
      <c r="W10" s="899">
        <v>153315.01499999993</v>
      </c>
      <c r="X10" s="905">
        <v>152885.03499999995</v>
      </c>
      <c r="Y10" s="904">
        <v>150779.11199999996</v>
      </c>
      <c r="Z10" s="906">
        <v>136625.48399999994</v>
      </c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>
        <v>293.55126945001444</v>
      </c>
      <c r="T11" s="909">
        <v>292.90180308603016</v>
      </c>
      <c r="U11" s="910">
        <v>337.37660434378938</v>
      </c>
      <c r="V11" s="914">
        <v>349.8772347855076</v>
      </c>
      <c r="W11" s="909">
        <v>389.49511590981251</v>
      </c>
      <c r="X11" s="913">
        <v>385.89499044633402</v>
      </c>
      <c r="Y11" s="914">
        <v>422.59904145295519</v>
      </c>
      <c r="Z11" s="915">
        <v>454.12704543414884</v>
      </c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>
        <v>1911.848</v>
      </c>
      <c r="T12" s="918">
        <v>1906.17</v>
      </c>
      <c r="U12" s="922">
        <v>1956.06</v>
      </c>
      <c r="V12" s="924">
        <v>1882.797</v>
      </c>
      <c r="W12" s="918">
        <v>1847.6489999999999</v>
      </c>
      <c r="X12" s="925">
        <v>2091.2930000000001</v>
      </c>
      <c r="Y12" s="924">
        <v>2025.6410000000001</v>
      </c>
      <c r="Z12" s="926">
        <v>1703.684</v>
      </c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>
        <v>229100.98699999999</v>
      </c>
      <c r="T13" s="930">
        <v>227996.84599999999</v>
      </c>
      <c r="U13" s="934">
        <v>198245.62</v>
      </c>
      <c r="V13" s="936">
        <v>223270.701</v>
      </c>
      <c r="W13" s="930">
        <v>212965.649</v>
      </c>
      <c r="X13" s="937">
        <v>221039.58</v>
      </c>
      <c r="Y13" s="936">
        <v>202832.74299999999</v>
      </c>
      <c r="Z13" s="938">
        <v>195884.04399999999</v>
      </c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>
        <v>119.832218356271</v>
      </c>
      <c r="T14" s="942">
        <v>119.60992251478093</v>
      </c>
      <c r="U14" s="946">
        <v>101.34945758310073</v>
      </c>
      <c r="V14" s="948">
        <v>118.58458506148034</v>
      </c>
      <c r="W14" s="942">
        <v>115.26304455012831</v>
      </c>
      <c r="X14" s="947">
        <v>105.69517518587782</v>
      </c>
      <c r="Y14" s="948">
        <v>100.13262122952685</v>
      </c>
      <c r="Z14" s="949">
        <v>114.97674686150718</v>
      </c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>
        <v>1710.6110000000001</v>
      </c>
      <c r="T15" s="918">
        <v>1626.623</v>
      </c>
      <c r="U15" s="922">
        <v>1505.528</v>
      </c>
      <c r="V15" s="924">
        <v>1364.048</v>
      </c>
      <c r="W15" s="918">
        <v>1388.0609999999999</v>
      </c>
      <c r="X15" s="925">
        <v>1540.6479999999999</v>
      </c>
      <c r="Y15" s="924">
        <v>1703.3720000000001</v>
      </c>
      <c r="Z15" s="926">
        <v>1385.7059999999999</v>
      </c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>
        <v>307852.08600000001</v>
      </c>
      <c r="T16" s="930">
        <v>308353.255</v>
      </c>
      <c r="U16" s="934">
        <v>273893.20699999999</v>
      </c>
      <c r="V16" s="936">
        <v>283157.96999999997</v>
      </c>
      <c r="W16" s="930">
        <v>311135.27299999999</v>
      </c>
      <c r="X16" s="937">
        <v>325191.07500000001</v>
      </c>
      <c r="Y16" s="936">
        <v>276830.58899999998</v>
      </c>
      <c r="Z16" s="938">
        <v>217382.022</v>
      </c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>
        <v>179.96615595246377</v>
      </c>
      <c r="T17" s="942">
        <v>189.56651602737696</v>
      </c>
      <c r="U17" s="946">
        <v>181.92501700400126</v>
      </c>
      <c r="V17" s="948">
        <v>207.58651455080758</v>
      </c>
      <c r="W17" s="942">
        <v>224.1510084931426</v>
      </c>
      <c r="X17" s="947">
        <v>211.07422006843876</v>
      </c>
      <c r="Y17" s="948">
        <v>162.51916140455518</v>
      </c>
      <c r="Z17" s="949">
        <v>156.8745621365571</v>
      </c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>
        <v>109.29600000000001</v>
      </c>
      <c r="T18" s="918">
        <v>90.399000000000001</v>
      </c>
      <c r="U18" s="922">
        <v>83.667000000000002</v>
      </c>
      <c r="V18" s="924">
        <v>83.637</v>
      </c>
      <c r="W18" s="918">
        <v>66.153999999999996</v>
      </c>
      <c r="X18" s="925">
        <v>80.677999999999997</v>
      </c>
      <c r="Y18" s="924">
        <v>62.676000000000002</v>
      </c>
      <c r="Z18" s="926">
        <v>48.122999999999998</v>
      </c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>
        <v>56391.902999999998</v>
      </c>
      <c r="T19" s="930">
        <v>46913.974999999999</v>
      </c>
      <c r="U19" s="934">
        <v>44000.173000000003</v>
      </c>
      <c r="V19" s="936">
        <v>43356.732000000004</v>
      </c>
      <c r="W19" s="930">
        <v>35643.406000000003</v>
      </c>
      <c r="X19" s="937">
        <v>37687.934999999998</v>
      </c>
      <c r="Y19" s="936">
        <v>30984.460999999999</v>
      </c>
      <c r="Z19" s="938">
        <v>25539.312000000002</v>
      </c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>
        <v>515.95578063241101</v>
      </c>
      <c r="T20" s="942">
        <v>518.9656412128453</v>
      </c>
      <c r="U20" s="946">
        <v>525.89638686698459</v>
      </c>
      <c r="V20" s="948">
        <v>518.39176441048824</v>
      </c>
      <c r="W20" s="942">
        <v>538.79441908274634</v>
      </c>
      <c r="X20" s="947">
        <v>467.14017452093503</v>
      </c>
      <c r="Y20" s="948">
        <v>494.3592603229306</v>
      </c>
      <c r="Z20" s="949">
        <v>530.70905803877565</v>
      </c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>
        <v>4942.4960000000001</v>
      </c>
      <c r="T21" s="918">
        <v>4380.5630000000001</v>
      </c>
      <c r="U21" s="922">
        <v>4421.4609999999993</v>
      </c>
      <c r="V21" s="924">
        <v>4826.01</v>
      </c>
      <c r="W21" s="918">
        <v>5128.1220000000003</v>
      </c>
      <c r="X21" s="925">
        <v>5257.5470000000005</v>
      </c>
      <c r="Y21" s="924">
        <v>4652.5879999999997</v>
      </c>
      <c r="Z21" s="926">
        <v>4602.8550000000005</v>
      </c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>
        <v>338849.74299999996</v>
      </c>
      <c r="T22" s="930">
        <v>303083.36800000002</v>
      </c>
      <c r="U22" s="934">
        <v>343062.27100000001</v>
      </c>
      <c r="V22" s="936">
        <v>393662.038</v>
      </c>
      <c r="W22" s="930">
        <v>415128.36499999999</v>
      </c>
      <c r="X22" s="937">
        <v>442452.973</v>
      </c>
      <c r="Y22" s="936">
        <v>378591.38099999999</v>
      </c>
      <c r="Z22" s="938">
        <v>407139.50599999999</v>
      </c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>
        <v>68.558425338128743</v>
      </c>
      <c r="T23" s="942">
        <v>69.188222609742169</v>
      </c>
      <c r="U23" s="946">
        <v>77.59025150284036</v>
      </c>
      <c r="V23" s="948">
        <v>81.570912202834222</v>
      </c>
      <c r="W23" s="942">
        <v>80.951343396276442</v>
      </c>
      <c r="X23" s="947">
        <v>84.155780823262248</v>
      </c>
      <c r="Y23" s="948">
        <v>81.372212841541099</v>
      </c>
      <c r="Z23" s="949">
        <v>88.453689286323367</v>
      </c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>
        <v>2391.2980000000002</v>
      </c>
      <c r="T24" s="918">
        <v>2624.0509999999999</v>
      </c>
      <c r="U24" s="922">
        <v>3032.0179999999996</v>
      </c>
      <c r="V24" s="924">
        <v>3112.3360000000002</v>
      </c>
      <c r="W24" s="918">
        <v>2772.8420000000001</v>
      </c>
      <c r="X24" s="925">
        <v>3617.6010000000001</v>
      </c>
      <c r="Y24" s="924">
        <v>2613.2550000000001</v>
      </c>
      <c r="Z24" s="926">
        <v>2503.8619999999996</v>
      </c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>
        <v>297651.03700000001</v>
      </c>
      <c r="T25" s="930">
        <v>358386.45999999996</v>
      </c>
      <c r="U25" s="934">
        <v>405149.13500000001</v>
      </c>
      <c r="V25" s="936">
        <v>404179.234</v>
      </c>
      <c r="W25" s="930">
        <v>370776.86300000001</v>
      </c>
      <c r="X25" s="937">
        <v>509975.158</v>
      </c>
      <c r="Y25" s="936">
        <v>497084.12100000004</v>
      </c>
      <c r="Z25" s="938">
        <v>547439.08699999994</v>
      </c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>
        <v>124.47258225449107</v>
      </c>
      <c r="T26" s="942">
        <v>136.57755127472751</v>
      </c>
      <c r="U26" s="946">
        <v>133.62359161456169</v>
      </c>
      <c r="V26" s="948">
        <v>129.86362462150615</v>
      </c>
      <c r="W26" s="942">
        <v>133.71727022311404</v>
      </c>
      <c r="X26" s="947">
        <v>140.97053765741441</v>
      </c>
      <c r="Y26" s="948">
        <v>190.21646222814078</v>
      </c>
      <c r="Z26" s="949">
        <v>218.63788299834417</v>
      </c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>
        <v>1937.6279999999999</v>
      </c>
      <c r="T27" s="953">
        <v>2079.5070000000001</v>
      </c>
      <c r="U27" s="954">
        <v>2478.4369999999999</v>
      </c>
      <c r="V27" s="962">
        <v>2532.5680000000002</v>
      </c>
      <c r="W27" s="953">
        <v>2242.5390000000002</v>
      </c>
      <c r="X27" s="925">
        <v>2983.683</v>
      </c>
      <c r="Y27" s="962">
        <v>2116.6030000000001</v>
      </c>
      <c r="Z27" s="963">
        <v>2008.277</v>
      </c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>
        <v>185612.91</v>
      </c>
      <c r="T28" s="967">
        <v>231698.85800000001</v>
      </c>
      <c r="U28" s="968">
        <v>277850.23100000003</v>
      </c>
      <c r="V28" s="975">
        <v>269585.16399999999</v>
      </c>
      <c r="W28" s="967">
        <v>243759.52499999999</v>
      </c>
      <c r="X28" s="937">
        <v>321013.53499999997</v>
      </c>
      <c r="Y28" s="975">
        <v>284710.54700000002</v>
      </c>
      <c r="Z28" s="976">
        <v>335469.59399999998</v>
      </c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>
        <v>95.793883036372307</v>
      </c>
      <c r="T29" s="942">
        <v>111.42009043489635</v>
      </c>
      <c r="U29" s="946">
        <v>112.1070380243678</v>
      </c>
      <c r="V29" s="948">
        <v>106.44735462186996</v>
      </c>
      <c r="W29" s="942">
        <v>108.6980092653907</v>
      </c>
      <c r="X29" s="947">
        <v>107.58969200146261</v>
      </c>
      <c r="Y29" s="948">
        <v>134.51296582306651</v>
      </c>
      <c r="Z29" s="949">
        <v>167.04348752687002</v>
      </c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>
        <v>276.45299999999997</v>
      </c>
      <c r="T30" s="953">
        <v>321.56099999999998</v>
      </c>
      <c r="U30" s="954">
        <v>320.22699999999998</v>
      </c>
      <c r="V30" s="962">
        <v>335.67500000000001</v>
      </c>
      <c r="W30" s="953">
        <v>310.15699999999998</v>
      </c>
      <c r="X30" s="925">
        <v>365.233</v>
      </c>
      <c r="Y30" s="962">
        <v>276.02199999999999</v>
      </c>
      <c r="Z30" s="963">
        <v>264.30700000000002</v>
      </c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>
        <v>68439.786999999997</v>
      </c>
      <c r="T31" s="967">
        <v>75419.687999999995</v>
      </c>
      <c r="U31" s="968">
        <v>73356.471999999994</v>
      </c>
      <c r="V31" s="975">
        <v>77036.487999999998</v>
      </c>
      <c r="W31" s="967">
        <v>73588.468999999997</v>
      </c>
      <c r="X31" s="981">
        <v>110597.04300000001</v>
      </c>
      <c r="Y31" s="975">
        <v>123845.399</v>
      </c>
      <c r="Z31" s="976">
        <v>119319.147</v>
      </c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>
        <v>247.56391502353023</v>
      </c>
      <c r="T32" s="942">
        <v>234.54239786541279</v>
      </c>
      <c r="U32" s="946">
        <v>229.07647387634398</v>
      </c>
      <c r="V32" s="948">
        <v>229.49724584791835</v>
      </c>
      <c r="W32" s="942">
        <v>237.26199634378719</v>
      </c>
      <c r="X32" s="982">
        <v>302.81229516500429</v>
      </c>
      <c r="Y32" s="948">
        <v>448.67944946417316</v>
      </c>
      <c r="Z32" s="949">
        <v>451.44149417155046</v>
      </c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>
        <v>123.8</v>
      </c>
      <c r="T33" s="953">
        <v>145.48599999999999</v>
      </c>
      <c r="U33" s="954">
        <v>151.029</v>
      </c>
      <c r="V33" s="962">
        <v>162.94800000000001</v>
      </c>
      <c r="W33" s="953">
        <v>143.55099999999999</v>
      </c>
      <c r="X33" s="925">
        <v>183.96700000000001</v>
      </c>
      <c r="Y33" s="962">
        <v>153.83199999999999</v>
      </c>
      <c r="Z33" s="963">
        <v>160.11099999999999</v>
      </c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>
        <v>28060.44</v>
      </c>
      <c r="T34" s="967">
        <v>32767.887999999999</v>
      </c>
      <c r="U34" s="968">
        <v>34210.364999999998</v>
      </c>
      <c r="V34" s="975">
        <v>36805.347999999998</v>
      </c>
      <c r="W34" s="967">
        <v>34652.961000000003</v>
      </c>
      <c r="X34" s="937">
        <v>55747.053999999996</v>
      </c>
      <c r="Y34" s="975">
        <v>67205.78</v>
      </c>
      <c r="Z34" s="976">
        <v>67867.45</v>
      </c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>
        <v>226.659450726979</v>
      </c>
      <c r="T35" s="942">
        <v>225.23052389920682</v>
      </c>
      <c r="U35" s="946">
        <v>226.51520568897362</v>
      </c>
      <c r="V35" s="948">
        <v>225.87173822323683</v>
      </c>
      <c r="W35" s="942">
        <v>241.39825567220018</v>
      </c>
      <c r="X35" s="947">
        <v>303.02746688264739</v>
      </c>
      <c r="Y35" s="948">
        <v>436.87776275417338</v>
      </c>
      <c r="Z35" s="949">
        <v>423.87749748611901</v>
      </c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>
        <v>1954.2660000000001</v>
      </c>
      <c r="T36" s="918">
        <v>1830.9090000000001</v>
      </c>
      <c r="U36" s="922">
        <v>1609.3869999999999</v>
      </c>
      <c r="V36" s="924">
        <v>1840.43</v>
      </c>
      <c r="W36" s="918">
        <v>1506.741</v>
      </c>
      <c r="X36" s="925">
        <v>1999.655</v>
      </c>
      <c r="Y36" s="924">
        <v>1309.664</v>
      </c>
      <c r="Z36" s="926">
        <v>1358.6410000000001</v>
      </c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>
        <v>122733.79700000001</v>
      </c>
      <c r="T37" s="930">
        <v>124184.91099999999</v>
      </c>
      <c r="U37" s="934">
        <v>105359.06299999999</v>
      </c>
      <c r="V37" s="936">
        <v>127404.482</v>
      </c>
      <c r="W37" s="930">
        <v>107532.454</v>
      </c>
      <c r="X37" s="937">
        <v>133946.09</v>
      </c>
      <c r="Y37" s="936">
        <v>99839.08</v>
      </c>
      <c r="Z37" s="938">
        <v>159076.21299999999</v>
      </c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>
        <v>62.803015045034812</v>
      </c>
      <c r="T38" s="942">
        <v>67.826916029141799</v>
      </c>
      <c r="U38" s="946">
        <v>65.465337423503485</v>
      </c>
      <c r="V38" s="948">
        <v>69.225388632004481</v>
      </c>
      <c r="W38" s="942">
        <v>71.367576776632475</v>
      </c>
      <c r="X38" s="947">
        <v>66.984599843472992</v>
      </c>
      <c r="Y38" s="948">
        <v>76.232590954626531</v>
      </c>
      <c r="Z38" s="949">
        <v>117.0848023870912</v>
      </c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>
        <v>410.21600000000001</v>
      </c>
      <c r="T39" s="918">
        <v>417.65</v>
      </c>
      <c r="U39" s="922">
        <v>398.23</v>
      </c>
      <c r="V39" s="924">
        <v>458.17599999999999</v>
      </c>
      <c r="W39" s="918">
        <v>413.61500000000001</v>
      </c>
      <c r="X39" s="925">
        <v>466.577</v>
      </c>
      <c r="Y39" s="924">
        <v>380.24200000000002</v>
      </c>
      <c r="Z39" s="926">
        <v>335.41399999999999</v>
      </c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>
        <v>112394.93700000001</v>
      </c>
      <c r="T40" s="930">
        <v>109763.496</v>
      </c>
      <c r="U40" s="934">
        <v>105766.15399999999</v>
      </c>
      <c r="V40" s="936">
        <v>107380.246</v>
      </c>
      <c r="W40" s="930">
        <v>97678.55</v>
      </c>
      <c r="X40" s="937">
        <v>106058.83500000001</v>
      </c>
      <c r="Y40" s="936">
        <v>90518.345000000001</v>
      </c>
      <c r="Z40" s="938">
        <v>80473.025999999998</v>
      </c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>
        <v>273.98964691772142</v>
      </c>
      <c r="T41" s="942">
        <v>262.81215371722737</v>
      </c>
      <c r="U41" s="946">
        <v>265.59062350902741</v>
      </c>
      <c r="V41" s="948">
        <v>234.36462407459143</v>
      </c>
      <c r="W41" s="942">
        <v>236.15814223371976</v>
      </c>
      <c r="X41" s="947">
        <v>227.31260863694524</v>
      </c>
      <c r="Y41" s="948">
        <v>238.05456788045507</v>
      </c>
      <c r="Z41" s="949">
        <v>239.92148807145796</v>
      </c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>
        <v>453.97300000000001</v>
      </c>
      <c r="T42" s="918">
        <v>454.92599999999999</v>
      </c>
      <c r="U42" s="922">
        <v>351.89499999999998</v>
      </c>
      <c r="V42" s="924">
        <v>261.64299999999997</v>
      </c>
      <c r="W42" s="918">
        <v>223.512</v>
      </c>
      <c r="X42" s="925">
        <v>226.46</v>
      </c>
      <c r="Y42" s="924">
        <v>180.059</v>
      </c>
      <c r="Z42" s="926">
        <v>162.369</v>
      </c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>
        <v>218575.33100000001</v>
      </c>
      <c r="T43" s="930">
        <v>212780.32699999999</v>
      </c>
      <c r="U43" s="934">
        <v>182912.497</v>
      </c>
      <c r="V43" s="936">
        <v>174915.41200000001</v>
      </c>
      <c r="W43" s="930">
        <v>165067.89199999999</v>
      </c>
      <c r="X43" s="937">
        <v>178644.09599999999</v>
      </c>
      <c r="Y43" s="936">
        <v>149603.56</v>
      </c>
      <c r="Z43" s="938">
        <v>149404.12299999999</v>
      </c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>
        <v>481.4720941553793</v>
      </c>
      <c r="T44" s="942">
        <v>467.72513991286496</v>
      </c>
      <c r="U44" s="946">
        <v>519.79282740590236</v>
      </c>
      <c r="V44" s="948">
        <v>668.52700817526181</v>
      </c>
      <c r="W44" s="942">
        <v>738.51914886001646</v>
      </c>
      <c r="X44" s="947">
        <v>788.85496776472655</v>
      </c>
      <c r="Y44" s="948">
        <v>830.8585519190932</v>
      </c>
      <c r="Z44" s="949">
        <v>920.15177158201379</v>
      </c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>
        <v>1134.5</v>
      </c>
      <c r="T45" s="918">
        <v>1073.653</v>
      </c>
      <c r="U45" s="922">
        <v>1071.78</v>
      </c>
      <c r="V45" s="924">
        <v>1062.924</v>
      </c>
      <c r="W45" s="918">
        <v>959.99900000000002</v>
      </c>
      <c r="X45" s="925">
        <v>1186.376</v>
      </c>
      <c r="Y45" s="924">
        <v>990.87800000000004</v>
      </c>
      <c r="Z45" s="926">
        <v>729.63099999999997</v>
      </c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>
        <v>450817.53200000001</v>
      </c>
      <c r="T46" s="930">
        <v>443105.32699999999</v>
      </c>
      <c r="U46" s="934">
        <v>404692.70600000001</v>
      </c>
      <c r="V46" s="936">
        <v>392326.20899999997</v>
      </c>
      <c r="W46" s="930">
        <v>353158.97399999999</v>
      </c>
      <c r="X46" s="937">
        <v>401315.02299999999</v>
      </c>
      <c r="Y46" s="936">
        <v>340238.10800000001</v>
      </c>
      <c r="Z46" s="938">
        <v>351812.38199999998</v>
      </c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>
        <v>397.37111679153816</v>
      </c>
      <c r="T47" s="942">
        <v>412.70813475117194</v>
      </c>
      <c r="U47" s="946">
        <v>377.58934296217507</v>
      </c>
      <c r="V47" s="948">
        <v>369.10090373347481</v>
      </c>
      <c r="W47" s="942">
        <v>367.87431445241089</v>
      </c>
      <c r="X47" s="947">
        <v>338.26967420109645</v>
      </c>
      <c r="Y47" s="948">
        <v>343.37033217005524</v>
      </c>
      <c r="Z47" s="949">
        <v>482.17850118758662</v>
      </c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>
        <v>222.46199999999999</v>
      </c>
      <c r="T48" s="918">
        <v>210.184</v>
      </c>
      <c r="U48" s="922">
        <v>186.268</v>
      </c>
      <c r="V48" s="924">
        <v>159.422</v>
      </c>
      <c r="W48" s="918">
        <v>152.10400000000001</v>
      </c>
      <c r="X48" s="925">
        <v>201.613</v>
      </c>
      <c r="Y48" s="924">
        <v>157.33199999999999</v>
      </c>
      <c r="Z48" s="926">
        <v>134.82599999999999</v>
      </c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>
        <v>96604.964000000007</v>
      </c>
      <c r="T49" s="930">
        <v>101661.08</v>
      </c>
      <c r="U49" s="934">
        <v>106363.179</v>
      </c>
      <c r="V49" s="936">
        <v>112633.841</v>
      </c>
      <c r="W49" s="930">
        <v>123674.38099999999</v>
      </c>
      <c r="X49" s="937">
        <v>156465.18599999999</v>
      </c>
      <c r="Y49" s="936">
        <v>112531.34600000001</v>
      </c>
      <c r="Z49" s="938">
        <v>106042.08900000001</v>
      </c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>
        <v>434.25377817335101</v>
      </c>
      <c r="T50" s="942">
        <v>483.67658813230315</v>
      </c>
      <c r="U50" s="946">
        <v>571.02228509459485</v>
      </c>
      <c r="V50" s="948">
        <v>706.51378730664533</v>
      </c>
      <c r="W50" s="942">
        <v>813.09091805606681</v>
      </c>
      <c r="X50" s="947">
        <v>776.06695004786388</v>
      </c>
      <c r="Y50" s="948">
        <v>715.24766735311323</v>
      </c>
      <c r="Z50" s="949">
        <v>786.51068043255759</v>
      </c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>
        <v>188.62</v>
      </c>
      <c r="T51" s="918">
        <v>204.17400000000001</v>
      </c>
      <c r="U51" s="922">
        <v>204.40899999999999</v>
      </c>
      <c r="V51" s="924">
        <v>178.339</v>
      </c>
      <c r="W51" s="918">
        <v>151.06299999999999</v>
      </c>
      <c r="X51" s="925">
        <v>171.03200000000001</v>
      </c>
      <c r="Y51" s="924">
        <v>164.27</v>
      </c>
      <c r="Z51" s="926">
        <v>132.916</v>
      </c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>
        <v>56568.357000000004</v>
      </c>
      <c r="T52" s="930">
        <v>55374.305999999997</v>
      </c>
      <c r="U52" s="934">
        <v>52981.909</v>
      </c>
      <c r="V52" s="936">
        <v>45930.330999999998</v>
      </c>
      <c r="W52" s="930">
        <v>46990.190999999999</v>
      </c>
      <c r="X52" s="937">
        <v>62853.84</v>
      </c>
      <c r="Y52" s="936">
        <v>58820.123</v>
      </c>
      <c r="Z52" s="938">
        <v>44912.847000000002</v>
      </c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>
        <v>299.906462729297</v>
      </c>
      <c r="T53" s="942">
        <v>271.21134914337767</v>
      </c>
      <c r="U53" s="946">
        <v>259.19557847257215</v>
      </c>
      <c r="V53" s="948">
        <v>257.54507426866809</v>
      </c>
      <c r="W53" s="942">
        <v>311.06353640534081</v>
      </c>
      <c r="X53" s="947">
        <v>367.49754431919166</v>
      </c>
      <c r="Y53" s="948">
        <v>358.06978145735678</v>
      </c>
      <c r="Z53" s="949">
        <v>337.90399199494419</v>
      </c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>
        <v>751.10199999999998</v>
      </c>
      <c r="T54" s="918">
        <v>868.19600000000003</v>
      </c>
      <c r="U54" s="922">
        <v>820.53499999999997</v>
      </c>
      <c r="V54" s="924">
        <v>981.56</v>
      </c>
      <c r="W54" s="918">
        <v>704.04300000000001</v>
      </c>
      <c r="X54" s="925">
        <v>790.20299999999997</v>
      </c>
      <c r="Y54" s="924">
        <v>666.91200000000003</v>
      </c>
      <c r="Z54" s="926">
        <v>637.88300000000004</v>
      </c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>
        <v>379732.66100000002</v>
      </c>
      <c r="T55" s="930">
        <v>420667.54599999997</v>
      </c>
      <c r="U55" s="934">
        <v>410934.109</v>
      </c>
      <c r="V55" s="936">
        <v>408700.04399999999</v>
      </c>
      <c r="W55" s="930">
        <v>330660.12599999999</v>
      </c>
      <c r="X55" s="937">
        <v>368537.201</v>
      </c>
      <c r="Y55" s="936">
        <v>297774.99200000003</v>
      </c>
      <c r="Z55" s="938">
        <v>277676.489</v>
      </c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579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>
        <v>505.56736768108732</v>
      </c>
      <c r="T56" s="942">
        <v>484.53061981395899</v>
      </c>
      <c r="U56" s="946">
        <v>500.81240775835278</v>
      </c>
      <c r="V56" s="948">
        <v>416.37805534047845</v>
      </c>
      <c r="W56" s="942">
        <v>469.65899241949711</v>
      </c>
      <c r="X56" s="947">
        <v>466.38294337024792</v>
      </c>
      <c r="Y56" s="948">
        <v>446.49817667098512</v>
      </c>
      <c r="Z56" s="949">
        <v>435.30943605645547</v>
      </c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>
        <v>2126.1379999999999</v>
      </c>
      <c r="T57" s="918">
        <v>2055.098</v>
      </c>
      <c r="U57" s="922">
        <v>2122.5889999999999</v>
      </c>
      <c r="V57" s="924">
        <v>2080.221</v>
      </c>
      <c r="W57" s="918">
        <v>1913.721</v>
      </c>
      <c r="X57" s="925">
        <v>2784.183</v>
      </c>
      <c r="Y57" s="924">
        <v>2172.1999999999998</v>
      </c>
      <c r="Z57" s="926">
        <v>1942.3109999999999</v>
      </c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>
        <v>688190.11</v>
      </c>
      <c r="T58" s="930">
        <v>651280.02399999998</v>
      </c>
      <c r="U58" s="934">
        <v>713759.86699999997</v>
      </c>
      <c r="V58" s="936">
        <v>779122.73199999996</v>
      </c>
      <c r="W58" s="930">
        <v>680519.03799999994</v>
      </c>
      <c r="X58" s="937">
        <v>864524.70900000003</v>
      </c>
      <c r="Y58" s="936">
        <v>653860.68599999999</v>
      </c>
      <c r="Z58" s="938">
        <v>800709.93599999999</v>
      </c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>
        <v>323.68082880791371</v>
      </c>
      <c r="T59" s="942">
        <v>316.9094729302447</v>
      </c>
      <c r="U59" s="946">
        <v>336.26852254487324</v>
      </c>
      <c r="V59" s="948">
        <v>374.53844182901719</v>
      </c>
      <c r="W59" s="942">
        <v>355.59992182768542</v>
      </c>
      <c r="X59" s="947">
        <v>310.51288977771935</v>
      </c>
      <c r="Y59" s="948">
        <v>301.01311389374831</v>
      </c>
      <c r="Z59" s="949">
        <v>412.24599768008318</v>
      </c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>
        <v>873.45</v>
      </c>
      <c r="T60" s="918">
        <v>847.13599999999997</v>
      </c>
      <c r="U60" s="922">
        <v>930.63800000000003</v>
      </c>
      <c r="V60" s="924">
        <v>1102.002</v>
      </c>
      <c r="W60" s="918">
        <v>917.11500000000001</v>
      </c>
      <c r="X60" s="925">
        <v>1469.5740000000001</v>
      </c>
      <c r="Y60" s="924">
        <v>1124.0640000000001</v>
      </c>
      <c r="Z60" s="926">
        <v>1035.769</v>
      </c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>
        <v>379756.38299999997</v>
      </c>
      <c r="T61" s="930">
        <v>357975.65899999999</v>
      </c>
      <c r="U61" s="934">
        <v>397357.12800000003</v>
      </c>
      <c r="V61" s="936">
        <v>481359.22899999999</v>
      </c>
      <c r="W61" s="930">
        <v>380919.77600000001</v>
      </c>
      <c r="X61" s="937">
        <v>562844.076</v>
      </c>
      <c r="Y61" s="936">
        <v>368323.609</v>
      </c>
      <c r="Z61" s="938">
        <v>348844.88900000002</v>
      </c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>
        <v>434.7774720934226</v>
      </c>
      <c r="T62" s="942">
        <v>422.5716520133721</v>
      </c>
      <c r="U62" s="946">
        <v>426.97281649792939</v>
      </c>
      <c r="V62" s="948">
        <v>436.80431523717743</v>
      </c>
      <c r="W62" s="942">
        <v>415.34570473713768</v>
      </c>
      <c r="X62" s="947">
        <v>382.99811782189937</v>
      </c>
      <c r="Y62" s="948">
        <v>327.67138614883135</v>
      </c>
      <c r="Z62" s="949">
        <v>336.7979626731443</v>
      </c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>
        <v>386.98</v>
      </c>
      <c r="T63" s="918">
        <v>373.68099999999998</v>
      </c>
      <c r="U63" s="922">
        <v>400.99700000000001</v>
      </c>
      <c r="V63" s="924">
        <v>363.767</v>
      </c>
      <c r="W63" s="918">
        <v>290.45999999999998</v>
      </c>
      <c r="X63" s="925">
        <v>348.69400000000002</v>
      </c>
      <c r="Y63" s="924">
        <v>259.79399999999998</v>
      </c>
      <c r="Z63" s="926">
        <v>204.15199999999999</v>
      </c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>
        <v>147180.66</v>
      </c>
      <c r="T64" s="930">
        <v>150160.617</v>
      </c>
      <c r="U64" s="934">
        <v>138020.42800000001</v>
      </c>
      <c r="V64" s="936">
        <v>113519.86900000001</v>
      </c>
      <c r="W64" s="930">
        <v>90372.001000000004</v>
      </c>
      <c r="X64" s="937">
        <v>99648.652000000002</v>
      </c>
      <c r="Y64" s="936">
        <v>54434.298999999999</v>
      </c>
      <c r="Z64" s="938">
        <v>43796.73</v>
      </c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>
        <v>380.33143831722566</v>
      </c>
      <c r="T65" s="942">
        <v>401.84172328804516</v>
      </c>
      <c r="U65" s="946">
        <v>344.19316852744538</v>
      </c>
      <c r="V65" s="948">
        <v>312.06752949003072</v>
      </c>
      <c r="W65" s="942">
        <v>311.13406665289546</v>
      </c>
      <c r="X65" s="947">
        <v>285.77678996484025</v>
      </c>
      <c r="Y65" s="948">
        <v>209.52869966203994</v>
      </c>
      <c r="Z65" s="949">
        <v>214.53000705356797</v>
      </c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>
        <v>1930.463</v>
      </c>
      <c r="T66" s="918">
        <v>2324.2750000000001</v>
      </c>
      <c r="U66" s="922">
        <v>2336.7170000000001</v>
      </c>
      <c r="V66" s="924">
        <v>1907.6020000000001</v>
      </c>
      <c r="W66" s="918">
        <v>1587.1110000000001</v>
      </c>
      <c r="X66" s="925">
        <v>2439.7359999999999</v>
      </c>
      <c r="Y66" s="924">
        <v>2107.1149999999998</v>
      </c>
      <c r="Z66" s="926">
        <v>1846.8409999999999</v>
      </c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>
        <v>646902.88100000005</v>
      </c>
      <c r="T67" s="930">
        <v>832771.94099999999</v>
      </c>
      <c r="U67" s="934">
        <v>777980.05</v>
      </c>
      <c r="V67" s="936">
        <v>751083.41</v>
      </c>
      <c r="W67" s="930">
        <v>657945.83799999999</v>
      </c>
      <c r="X67" s="937">
        <v>1025818.372</v>
      </c>
      <c r="Y67" s="936">
        <v>895625.45200000005</v>
      </c>
      <c r="Z67" s="938">
        <v>870126.01500000001</v>
      </c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>
        <v>335.1024500340074</v>
      </c>
      <c r="T68" s="942">
        <v>358.29320583837972</v>
      </c>
      <c r="U68" s="946">
        <v>332.93721490450065</v>
      </c>
      <c r="V68" s="948">
        <v>393.73171657400235</v>
      </c>
      <c r="W68" s="942">
        <v>414.55565363733223</v>
      </c>
      <c r="X68" s="947">
        <v>420.46285827646926</v>
      </c>
      <c r="Y68" s="948">
        <v>425.04820667120691</v>
      </c>
      <c r="Z68" s="949">
        <v>471.1428948133597</v>
      </c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>
        <v>776.22400000000005</v>
      </c>
      <c r="T69" s="918">
        <v>719.13900000000001</v>
      </c>
      <c r="U69" s="922">
        <v>685.73299999999995</v>
      </c>
      <c r="V69" s="924">
        <v>555.15499999999997</v>
      </c>
      <c r="W69" s="918">
        <v>541.81899999999996</v>
      </c>
      <c r="X69" s="925">
        <v>687.49800000000005</v>
      </c>
      <c r="Y69" s="924">
        <v>659.64</v>
      </c>
      <c r="Z69" s="926">
        <v>614.24800000000005</v>
      </c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>
        <v>364839.45199999999</v>
      </c>
      <c r="T70" s="930">
        <v>379663.52100000001</v>
      </c>
      <c r="U70" s="934">
        <v>368768.22200000001</v>
      </c>
      <c r="V70" s="936">
        <v>354375.39799999999</v>
      </c>
      <c r="W70" s="930">
        <v>412583.38500000001</v>
      </c>
      <c r="X70" s="937">
        <v>511824.84399999998</v>
      </c>
      <c r="Y70" s="936">
        <v>508118.51899999997</v>
      </c>
      <c r="Z70" s="938">
        <v>481154.978</v>
      </c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>
        <v>470.01825761635814</v>
      </c>
      <c r="T71" s="942">
        <v>527.94177620738128</v>
      </c>
      <c r="U71" s="946">
        <v>537.77231371393827</v>
      </c>
      <c r="V71" s="948">
        <v>638.33595662472646</v>
      </c>
      <c r="W71" s="942">
        <v>761.47825196237125</v>
      </c>
      <c r="X71" s="947">
        <v>744.47466610811955</v>
      </c>
      <c r="Y71" s="948">
        <v>770.29670577890965</v>
      </c>
      <c r="Z71" s="949">
        <v>783.32363800940334</v>
      </c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>
        <v>678.11800000000005</v>
      </c>
      <c r="T72" s="918">
        <v>681.86300000000006</v>
      </c>
      <c r="U72" s="922">
        <v>691.39300000000003</v>
      </c>
      <c r="V72" s="924">
        <v>595.43799999999999</v>
      </c>
      <c r="W72" s="918">
        <v>518.49199999999996</v>
      </c>
      <c r="X72" s="925">
        <v>609.10299999999995</v>
      </c>
      <c r="Y72" s="924">
        <v>526.61599999999999</v>
      </c>
      <c r="Z72" s="926">
        <v>680.29499999999996</v>
      </c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>
        <v>313358.68900000001</v>
      </c>
      <c r="T73" s="930">
        <v>398365.56699999998</v>
      </c>
      <c r="U73" s="934">
        <v>408340.84899999999</v>
      </c>
      <c r="V73" s="936">
        <v>323204.53100000002</v>
      </c>
      <c r="W73" s="930">
        <v>301143.00900000002</v>
      </c>
      <c r="X73" s="937">
        <v>366300.47899999999</v>
      </c>
      <c r="Y73" s="936">
        <v>326444.08399999997</v>
      </c>
      <c r="Z73" s="938">
        <v>375916.08</v>
      </c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>
        <v>462.1005326506596</v>
      </c>
      <c r="T74" s="942">
        <v>584.23109480936773</v>
      </c>
      <c r="U74" s="946">
        <v>590.60599253969883</v>
      </c>
      <c r="V74" s="948">
        <v>542.80131768546858</v>
      </c>
      <c r="W74" s="942">
        <v>580.80550712450736</v>
      </c>
      <c r="X74" s="947">
        <v>601.37690833898375</v>
      </c>
      <c r="Y74" s="948">
        <v>619.89017424461088</v>
      </c>
      <c r="Z74" s="949">
        <v>552.57804334884133</v>
      </c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>
        <v>606.15</v>
      </c>
      <c r="T75" s="918">
        <v>1270.7070000000001</v>
      </c>
      <c r="U75" s="922">
        <v>1658.703</v>
      </c>
      <c r="V75" s="924">
        <v>1773.0239999999999</v>
      </c>
      <c r="W75" s="918">
        <v>1419.421</v>
      </c>
      <c r="X75" s="925">
        <v>1369.489</v>
      </c>
      <c r="Y75" s="924">
        <v>1207.857</v>
      </c>
      <c r="Z75" s="926">
        <v>860.57500000000005</v>
      </c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>
        <v>259936.72700000001</v>
      </c>
      <c r="T76" s="930">
        <v>397523.25099999999</v>
      </c>
      <c r="U76" s="934">
        <v>420754.58</v>
      </c>
      <c r="V76" s="936">
        <v>427254.19400000002</v>
      </c>
      <c r="W76" s="930">
        <v>361862.22200000001</v>
      </c>
      <c r="X76" s="937">
        <v>365512.45299999998</v>
      </c>
      <c r="Y76" s="936">
        <v>303080.924</v>
      </c>
      <c r="Z76" s="938">
        <v>226416.954</v>
      </c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>
        <v>428.83234677885014</v>
      </c>
      <c r="T77" s="942">
        <v>312.83628011807599</v>
      </c>
      <c r="U77" s="946">
        <v>253.66480919127778</v>
      </c>
      <c r="V77" s="948">
        <v>240.9748508762431</v>
      </c>
      <c r="W77" s="942">
        <v>254.93650016450368</v>
      </c>
      <c r="X77" s="947">
        <v>266.89696156741672</v>
      </c>
      <c r="Y77" s="948">
        <v>250.92450844760597</v>
      </c>
      <c r="Z77" s="949">
        <v>263.09961827847661</v>
      </c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>
        <v>658.44</v>
      </c>
      <c r="T78" s="918">
        <v>743.01599999999996</v>
      </c>
      <c r="U78" s="922">
        <v>535.14</v>
      </c>
      <c r="V78" s="924">
        <v>496.024</v>
      </c>
      <c r="W78" s="918">
        <v>453.238</v>
      </c>
      <c r="X78" s="925">
        <v>560.88699999999994</v>
      </c>
      <c r="Y78" s="924">
        <v>554.54399999999998</v>
      </c>
      <c r="Z78" s="926">
        <v>390.99299999999999</v>
      </c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>
        <v>179576.82199999999</v>
      </c>
      <c r="T79" s="930">
        <v>207780.764</v>
      </c>
      <c r="U79" s="934">
        <v>169017.59099999999</v>
      </c>
      <c r="V79" s="936">
        <v>159812.52900000001</v>
      </c>
      <c r="W79" s="930">
        <v>150576.704</v>
      </c>
      <c r="X79" s="937">
        <v>179739.28</v>
      </c>
      <c r="Y79" s="936">
        <v>141927.03700000001</v>
      </c>
      <c r="Z79" s="938">
        <v>93603.418000000005</v>
      </c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>
        <v>272.73073021080125</v>
      </c>
      <c r="T80" s="942">
        <v>279.64507359195494</v>
      </c>
      <c r="U80" s="946">
        <v>315.83808162350039</v>
      </c>
      <c r="V80" s="948">
        <v>322.18708973759334</v>
      </c>
      <c r="W80" s="942">
        <v>332.22435894607247</v>
      </c>
      <c r="X80" s="947">
        <v>320.45542150201379</v>
      </c>
      <c r="Y80" s="948">
        <v>255.93467245159991</v>
      </c>
      <c r="Z80" s="949">
        <v>239.39921686577512</v>
      </c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>
        <v>2911.5590000000002</v>
      </c>
      <c r="T81" s="918">
        <v>2319.4279999999999</v>
      </c>
      <c r="U81" s="922">
        <v>1974.748</v>
      </c>
      <c r="V81" s="924">
        <v>1432.91</v>
      </c>
      <c r="W81" s="918">
        <v>1414.2639999999999</v>
      </c>
      <c r="X81" s="925">
        <v>1107.953</v>
      </c>
      <c r="Y81" s="924">
        <v>1108.8290000000002</v>
      </c>
      <c r="Z81" s="926">
        <v>1398.876</v>
      </c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>
        <v>539600.34100000001</v>
      </c>
      <c r="T82" s="930">
        <v>388416.01300000004</v>
      </c>
      <c r="U82" s="934">
        <v>259373.22200000001</v>
      </c>
      <c r="V82" s="936">
        <v>155088.18699999998</v>
      </c>
      <c r="W82" s="930">
        <v>154465.28100000002</v>
      </c>
      <c r="X82" s="937">
        <v>161618.93</v>
      </c>
      <c r="Y82" s="936">
        <v>216344.70699999999</v>
      </c>
      <c r="Z82" s="938">
        <v>273659.94500000001</v>
      </c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>
        <v>185.33038176454608</v>
      </c>
      <c r="T83" s="942">
        <v>167.46198329933071</v>
      </c>
      <c r="U83" s="946">
        <v>131.34497262435511</v>
      </c>
      <c r="V83" s="948">
        <v>108.23302719640449</v>
      </c>
      <c r="W83" s="942">
        <v>109.21955236080395</v>
      </c>
      <c r="X83" s="947">
        <v>145.87164798506797</v>
      </c>
      <c r="Y83" s="948">
        <v>195.11097473099997</v>
      </c>
      <c r="Z83" s="949">
        <v>195.62845098493364</v>
      </c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>
        <v>408.41500000000002</v>
      </c>
      <c r="T84" s="918">
        <v>447.887</v>
      </c>
      <c r="U84" s="922">
        <v>479.04199999999997</v>
      </c>
      <c r="V84" s="924">
        <v>474.43099999999998</v>
      </c>
      <c r="W84" s="918">
        <v>495.13200000000001</v>
      </c>
      <c r="X84" s="925">
        <v>550.33699999999999</v>
      </c>
      <c r="Y84" s="924">
        <v>502.02</v>
      </c>
      <c r="Z84" s="926">
        <v>372.322</v>
      </c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>
        <v>151207.56599999999</v>
      </c>
      <c r="T85" s="930">
        <v>159225.174</v>
      </c>
      <c r="U85" s="934">
        <v>163127.552</v>
      </c>
      <c r="V85" s="936">
        <v>155910.383</v>
      </c>
      <c r="W85" s="930">
        <v>159122.26199999999</v>
      </c>
      <c r="X85" s="937">
        <v>172922.27100000001</v>
      </c>
      <c r="Y85" s="936">
        <v>159798.33199999999</v>
      </c>
      <c r="Z85" s="938">
        <v>117916.77499999999</v>
      </c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>
        <v>370.23019722586093</v>
      </c>
      <c r="T86" s="942">
        <v>355.50300410594639</v>
      </c>
      <c r="U86" s="946">
        <v>340.52870520747661</v>
      </c>
      <c r="V86" s="948">
        <v>328.6260446724603</v>
      </c>
      <c r="W86" s="942">
        <v>321.37341557402874</v>
      </c>
      <c r="X86" s="947">
        <v>314.21160307229934</v>
      </c>
      <c r="Y86" s="948">
        <v>318.31068881717857</v>
      </c>
      <c r="Z86" s="949">
        <v>316.706439587239</v>
      </c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>
        <v>3041.7020000000002</v>
      </c>
      <c r="T87" s="918">
        <v>2761.6410000000001</v>
      </c>
      <c r="U87" s="922">
        <v>2376.6770000000001</v>
      </c>
      <c r="V87" s="924">
        <v>2870.0740000000001</v>
      </c>
      <c r="W87" s="918">
        <v>2885.922</v>
      </c>
      <c r="X87" s="925">
        <v>3103.6390000000001</v>
      </c>
      <c r="Y87" s="924">
        <v>2639.4169999999999</v>
      </c>
      <c r="Z87" s="926">
        <v>2395.2449999999999</v>
      </c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>
        <v>455999.47399999999</v>
      </c>
      <c r="T88" s="930">
        <v>390090.49200000003</v>
      </c>
      <c r="U88" s="934">
        <v>308577.44799999997</v>
      </c>
      <c r="V88" s="936">
        <v>355314.91899999999</v>
      </c>
      <c r="W88" s="930">
        <v>361986.734</v>
      </c>
      <c r="X88" s="937">
        <v>403926.91200000001</v>
      </c>
      <c r="Y88" s="936">
        <v>358640.30300000001</v>
      </c>
      <c r="Z88" s="938">
        <v>289786.63</v>
      </c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>
        <v>149.9158937989323</v>
      </c>
      <c r="T89" s="942">
        <v>141.25315057243139</v>
      </c>
      <c r="U89" s="946">
        <v>129.83566887717598</v>
      </c>
      <c r="V89" s="948">
        <v>123.79991561193195</v>
      </c>
      <c r="W89" s="942">
        <v>125.43191881138853</v>
      </c>
      <c r="X89" s="947">
        <v>130.14622899119388</v>
      </c>
      <c r="Y89" s="948">
        <v>135.87860614673619</v>
      </c>
      <c r="Z89" s="949">
        <v>120.98412897219283</v>
      </c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>
        <v>46.613</v>
      </c>
      <c r="T90" s="918">
        <v>36.32</v>
      </c>
      <c r="U90" s="922">
        <v>35.695999999999998</v>
      </c>
      <c r="V90" s="924">
        <v>67.731999999999999</v>
      </c>
      <c r="W90" s="918">
        <v>114.726</v>
      </c>
      <c r="X90" s="925">
        <v>174.18899999999999</v>
      </c>
      <c r="Y90" s="924">
        <v>206.24</v>
      </c>
      <c r="Z90" s="926">
        <v>186.59299999999999</v>
      </c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>
        <v>65258.877999999997</v>
      </c>
      <c r="T91" s="930">
        <v>55311.442999999999</v>
      </c>
      <c r="U91" s="934">
        <v>56323.457999999999</v>
      </c>
      <c r="V91" s="936">
        <v>67306.869000000006</v>
      </c>
      <c r="W91" s="930">
        <v>66889.736999999994</v>
      </c>
      <c r="X91" s="937">
        <v>89139.581999999995</v>
      </c>
      <c r="Y91" s="936">
        <v>86630.475000000006</v>
      </c>
      <c r="Z91" s="938">
        <v>70782.983999999997</v>
      </c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>
        <v>1400.0145452985219</v>
      </c>
      <c r="T92" s="942">
        <v>1522.8921530837004</v>
      </c>
      <c r="U92" s="946">
        <v>1577.8646907216496</v>
      </c>
      <c r="V92" s="948">
        <v>993.72333608929318</v>
      </c>
      <c r="W92" s="942">
        <v>583.03904084514409</v>
      </c>
      <c r="X92" s="947">
        <v>511.7405921154608</v>
      </c>
      <c r="Y92" s="948">
        <v>420.04691136539952</v>
      </c>
      <c r="Z92" s="949">
        <v>379.3442626465087</v>
      </c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>
        <v>98.463999999999999</v>
      </c>
      <c r="T93" s="953">
        <v>106.277</v>
      </c>
      <c r="U93" s="954">
        <v>95.096999999999994</v>
      </c>
      <c r="V93" s="962">
        <v>98.981999999999999</v>
      </c>
      <c r="W93" s="953">
        <v>93.513000000000005</v>
      </c>
      <c r="X93" s="925">
        <v>96.576999999999998</v>
      </c>
      <c r="Y93" s="962">
        <v>92.441000000000003</v>
      </c>
      <c r="Z93" s="963">
        <v>80.311999999999998</v>
      </c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>
        <v>29030.178</v>
      </c>
      <c r="T94" s="967">
        <v>29618.26</v>
      </c>
      <c r="U94" s="968">
        <v>33785.482000000004</v>
      </c>
      <c r="V94" s="975">
        <v>33347.196000000004</v>
      </c>
      <c r="W94" s="967">
        <v>33491.756000000001</v>
      </c>
      <c r="X94" s="937">
        <v>36735.362999999998</v>
      </c>
      <c r="Y94" s="975">
        <v>34871.483999999997</v>
      </c>
      <c r="Z94" s="976">
        <v>31064.502</v>
      </c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>
        <v>294.83037455313615</v>
      </c>
      <c r="T95" s="942">
        <v>278.68927425501283</v>
      </c>
      <c r="U95" s="946">
        <v>355.27389928178604</v>
      </c>
      <c r="V95" s="948">
        <v>336.90161847608658</v>
      </c>
      <c r="W95" s="942">
        <v>358.15080256221057</v>
      </c>
      <c r="X95" s="947">
        <v>380.37382606624766</v>
      </c>
      <c r="Y95" s="948">
        <v>377.22962754621864</v>
      </c>
      <c r="Z95" s="949">
        <v>386.79776372148621</v>
      </c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>
        <v>5.2999999999999999E-2</v>
      </c>
      <c r="T96" s="953">
        <v>5.5E-2</v>
      </c>
      <c r="U96" s="954">
        <v>4.2999999999999997E-2</v>
      </c>
      <c r="V96" s="962">
        <v>3.5999999999999997E-2</v>
      </c>
      <c r="W96" s="953">
        <v>2.5000000000000001E-2</v>
      </c>
      <c r="X96" s="925">
        <v>4.3999999999999997E-2</v>
      </c>
      <c r="Y96" s="962">
        <v>0.14199999999999999</v>
      </c>
      <c r="Z96" s="963">
        <v>0.129</v>
      </c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>
        <v>65.772000000000006</v>
      </c>
      <c r="T97" s="967">
        <v>69.335999999999999</v>
      </c>
      <c r="U97" s="968">
        <v>61.56</v>
      </c>
      <c r="V97" s="975">
        <v>59.4</v>
      </c>
      <c r="W97" s="967">
        <v>38.340000000000003</v>
      </c>
      <c r="X97" s="937">
        <v>57.24</v>
      </c>
      <c r="Y97" s="975">
        <v>173.55600000000001</v>
      </c>
      <c r="Z97" s="976">
        <v>174.744</v>
      </c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>
        <v>1240.9811320754718</v>
      </c>
      <c r="T98" s="942">
        <v>1260.6545454545453</v>
      </c>
      <c r="U98" s="946">
        <v>1431.6279069767443</v>
      </c>
      <c r="V98" s="948">
        <v>1650</v>
      </c>
      <c r="W98" s="942">
        <v>1533.6000000000001</v>
      </c>
      <c r="X98" s="947">
        <v>1300.909090909091</v>
      </c>
      <c r="Y98" s="948">
        <v>1222.2253521126763</v>
      </c>
      <c r="Z98" s="949">
        <v>1354.6046511627906</v>
      </c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>
        <v>0.193</v>
      </c>
      <c r="T99" s="953">
        <v>0.189</v>
      </c>
      <c r="U99" s="954">
        <v>0.16300000000000001</v>
      </c>
      <c r="V99" s="962">
        <v>0.158</v>
      </c>
      <c r="W99" s="953">
        <v>0.128</v>
      </c>
      <c r="X99" s="925">
        <v>0.122</v>
      </c>
      <c r="Y99" s="962">
        <v>0.13200000000000001</v>
      </c>
      <c r="Z99" s="963">
        <v>9.0999999999999998E-2</v>
      </c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>
        <v>1014.532</v>
      </c>
      <c r="T100" s="967">
        <v>584.303</v>
      </c>
      <c r="U100" s="968">
        <v>399.04700000000003</v>
      </c>
      <c r="V100" s="975">
        <v>371.53699999999998</v>
      </c>
      <c r="W100" s="967">
        <v>286.01400000000001</v>
      </c>
      <c r="X100" s="937">
        <v>360.858</v>
      </c>
      <c r="Y100" s="975">
        <v>712.58799999999997</v>
      </c>
      <c r="Z100" s="976">
        <v>641.99400000000003</v>
      </c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>
        <v>5256.6424870466326</v>
      </c>
      <c r="T101" s="942">
        <v>3091.5502645502647</v>
      </c>
      <c r="U101" s="946">
        <v>2448.1411042944787</v>
      </c>
      <c r="V101" s="948">
        <v>2351.5</v>
      </c>
      <c r="W101" s="942">
        <v>2234.484375</v>
      </c>
      <c r="X101" s="947">
        <v>2957.8524590163934</v>
      </c>
      <c r="Y101" s="948">
        <v>5398.393939393939</v>
      </c>
      <c r="Z101" s="949">
        <v>7054.8791208791217</v>
      </c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>
        <v>43.262999999999998</v>
      </c>
      <c r="T102" s="953">
        <v>40.975000000000001</v>
      </c>
      <c r="U102" s="954">
        <v>37.453000000000003</v>
      </c>
      <c r="V102" s="962">
        <v>33.146000000000001</v>
      </c>
      <c r="W102" s="953">
        <v>41.08</v>
      </c>
      <c r="X102" s="925">
        <v>32.86</v>
      </c>
      <c r="Y102" s="962">
        <v>29.888999999999999</v>
      </c>
      <c r="Z102" s="963">
        <v>26.353999999999999</v>
      </c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>
        <v>17348.876</v>
      </c>
      <c r="T103" s="967">
        <v>16246.048000000001</v>
      </c>
      <c r="U103" s="968">
        <v>15607.1</v>
      </c>
      <c r="V103" s="975">
        <v>15448.694</v>
      </c>
      <c r="W103" s="967">
        <v>23789.506000000001</v>
      </c>
      <c r="X103" s="937">
        <v>18771.375</v>
      </c>
      <c r="Y103" s="975">
        <v>17808.984</v>
      </c>
      <c r="Z103" s="976">
        <v>19531.611000000001</v>
      </c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>
        <v>401.00954626355087</v>
      </c>
      <c r="T104" s="942">
        <v>396.48683343502137</v>
      </c>
      <c r="U104" s="946">
        <v>416.7116118868982</v>
      </c>
      <c r="V104" s="948">
        <v>466.0801906715742</v>
      </c>
      <c r="W104" s="942">
        <v>579.10189873417733</v>
      </c>
      <c r="X104" s="947">
        <v>571.25304321363365</v>
      </c>
      <c r="Y104" s="948">
        <v>595.83739837398377</v>
      </c>
      <c r="Z104" s="949">
        <v>741.12510434848605</v>
      </c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>
        <v>20.835000000000001</v>
      </c>
      <c r="T105" s="953">
        <v>20.521999999999998</v>
      </c>
      <c r="U105" s="954">
        <v>18.82</v>
      </c>
      <c r="V105" s="962">
        <v>16.469000000000001</v>
      </c>
      <c r="W105" s="953">
        <v>11.875</v>
      </c>
      <c r="X105" s="925">
        <v>12.047000000000001</v>
      </c>
      <c r="Y105" s="962">
        <v>7.7539999999999996</v>
      </c>
      <c r="Z105" s="963">
        <v>6.9610000000000003</v>
      </c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>
        <v>15918.002</v>
      </c>
      <c r="T106" s="967">
        <v>14539.778</v>
      </c>
      <c r="U106" s="968">
        <v>13412.198</v>
      </c>
      <c r="V106" s="975">
        <v>13618.305</v>
      </c>
      <c r="W106" s="967">
        <v>13024.519</v>
      </c>
      <c r="X106" s="937">
        <v>16294.169</v>
      </c>
      <c r="Y106" s="975">
        <v>13676.225</v>
      </c>
      <c r="Z106" s="976">
        <v>13745.841</v>
      </c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>
        <v>764.00297576193907</v>
      </c>
      <c r="T107" s="942">
        <v>708.49712503654621</v>
      </c>
      <c r="U107" s="946">
        <v>712.65664187035065</v>
      </c>
      <c r="V107" s="948">
        <v>826.90539802052342</v>
      </c>
      <c r="W107" s="942">
        <v>1096.8016</v>
      </c>
      <c r="X107" s="947">
        <v>1352.5499294430149</v>
      </c>
      <c r="Y107" s="948">
        <v>1763.7638638122262</v>
      </c>
      <c r="Z107" s="949">
        <v>1974.6934348513144</v>
      </c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>
        <v>1.7150000000000001</v>
      </c>
      <c r="T108" s="953">
        <v>1.786</v>
      </c>
      <c r="U108" s="954">
        <v>1.8080000000000001</v>
      </c>
      <c r="V108" s="962">
        <v>1.804</v>
      </c>
      <c r="W108" s="953">
        <v>1.2290000000000001</v>
      </c>
      <c r="X108" s="925">
        <v>1.048</v>
      </c>
      <c r="Y108" s="962">
        <v>1.01</v>
      </c>
      <c r="Z108" s="963">
        <v>0.83599999999999997</v>
      </c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>
        <v>2674.62</v>
      </c>
      <c r="T109" s="967">
        <v>2786.8049999999998</v>
      </c>
      <c r="U109" s="968">
        <v>2658.5189999999998</v>
      </c>
      <c r="V109" s="975">
        <v>2240.8919999999998</v>
      </c>
      <c r="W109" s="967">
        <v>1626.1559999999999</v>
      </c>
      <c r="X109" s="937">
        <v>1569.0239999999999</v>
      </c>
      <c r="Y109" s="975">
        <v>1418.1479999999999</v>
      </c>
      <c r="Z109" s="976">
        <v>1254.636</v>
      </c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>
        <v>1559.545189504373</v>
      </c>
      <c r="T110" s="942">
        <v>1560.3611422172451</v>
      </c>
      <c r="U110" s="946">
        <v>1470.4198008849555</v>
      </c>
      <c r="V110" s="948">
        <v>1242.1796008869178</v>
      </c>
      <c r="W110" s="942">
        <v>1323.1537835638728</v>
      </c>
      <c r="X110" s="947">
        <v>1497.1603053435113</v>
      </c>
      <c r="Y110" s="948">
        <v>1404.1069306930692</v>
      </c>
      <c r="Z110" s="949">
        <v>1500.7607655502393</v>
      </c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>
        <v>68.921999999999997</v>
      </c>
      <c r="T111" s="918">
        <v>71.284999999999997</v>
      </c>
      <c r="U111" s="922">
        <v>49.883000000000003</v>
      </c>
      <c r="V111" s="924">
        <v>76.287000000000006</v>
      </c>
      <c r="W111" s="918">
        <v>47.127000000000002</v>
      </c>
      <c r="X111" s="925">
        <v>54.326000000000001</v>
      </c>
      <c r="Y111" s="924">
        <v>45.466000000000001</v>
      </c>
      <c r="Z111" s="926">
        <v>56.673000000000002</v>
      </c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>
        <v>21722.492999999999</v>
      </c>
      <c r="T112" s="930">
        <v>18544.285</v>
      </c>
      <c r="U112" s="934">
        <v>14827.815000000001</v>
      </c>
      <c r="V112" s="936">
        <v>20274.870999999999</v>
      </c>
      <c r="W112" s="930">
        <v>13744.68</v>
      </c>
      <c r="X112" s="937">
        <v>16932.687999999998</v>
      </c>
      <c r="Y112" s="936">
        <v>15338.422</v>
      </c>
      <c r="Z112" s="938">
        <v>16597.313999999998</v>
      </c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>
        <v>315.1750239401062</v>
      </c>
      <c r="T113" s="942">
        <v>260.14287718313813</v>
      </c>
      <c r="U113" s="946">
        <v>297.25186937433597</v>
      </c>
      <c r="V113" s="948">
        <v>265.77098326058172</v>
      </c>
      <c r="W113" s="942">
        <v>291.65191928194025</v>
      </c>
      <c r="X113" s="947">
        <v>311.68663255163273</v>
      </c>
      <c r="Y113" s="948">
        <v>337.36026921215853</v>
      </c>
      <c r="Z113" s="949">
        <v>292.86104494203585</v>
      </c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>
        <v>112.051</v>
      </c>
      <c r="T114" s="918">
        <v>109.13800000000001</v>
      </c>
      <c r="U114" s="922">
        <v>99.885999999999996</v>
      </c>
      <c r="V114" s="924">
        <v>95.947000000000003</v>
      </c>
      <c r="W114" s="918">
        <v>87.962000000000003</v>
      </c>
      <c r="X114" s="925">
        <v>85.632000000000005</v>
      </c>
      <c r="Y114" s="924">
        <v>73.647000000000006</v>
      </c>
      <c r="Z114" s="926">
        <v>61.250999999999998</v>
      </c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>
        <v>33748.36</v>
      </c>
      <c r="T115" s="930">
        <v>32303.743999999999</v>
      </c>
      <c r="U115" s="934">
        <v>32276.293000000001</v>
      </c>
      <c r="V115" s="936">
        <v>31713.897000000001</v>
      </c>
      <c r="W115" s="930">
        <v>30287.411</v>
      </c>
      <c r="X115" s="937">
        <v>30153.474999999999</v>
      </c>
      <c r="Y115" s="936">
        <v>28093.228999999999</v>
      </c>
      <c r="Z115" s="938">
        <v>26316.704000000002</v>
      </c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>
        <v>301.18749497996447</v>
      </c>
      <c r="T116" s="942">
        <v>295.98988436658175</v>
      </c>
      <c r="U116" s="946">
        <v>323.13129968163707</v>
      </c>
      <c r="V116" s="948">
        <v>330.53557693309847</v>
      </c>
      <c r="W116" s="942">
        <v>344.32381028171255</v>
      </c>
      <c r="X116" s="947">
        <v>352.12858510837066</v>
      </c>
      <c r="Y116" s="948">
        <v>381.45788694719403</v>
      </c>
      <c r="Z116" s="949">
        <v>429.65345871904134</v>
      </c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>
        <v>69.259</v>
      </c>
      <c r="T117" s="918">
        <v>88.980999999999995</v>
      </c>
      <c r="U117" s="922">
        <v>70.728999999999999</v>
      </c>
      <c r="V117" s="924">
        <v>45.433</v>
      </c>
      <c r="W117" s="918">
        <v>47.984000000000002</v>
      </c>
      <c r="X117" s="925">
        <v>61.426000000000002</v>
      </c>
      <c r="Y117" s="924">
        <v>37.768999999999998</v>
      </c>
      <c r="Z117" s="926">
        <v>23.536000000000001</v>
      </c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>
        <v>63447.508000000002</v>
      </c>
      <c r="T118" s="930">
        <v>72038.684999999998</v>
      </c>
      <c r="U118" s="934">
        <v>52641.553</v>
      </c>
      <c r="V118" s="936">
        <v>46809.580999999998</v>
      </c>
      <c r="W118" s="930">
        <v>51809.131000000001</v>
      </c>
      <c r="X118" s="937">
        <v>66527.718999999997</v>
      </c>
      <c r="Y118" s="936">
        <v>41601.192999999999</v>
      </c>
      <c r="Z118" s="938">
        <v>34811.343999999997</v>
      </c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1440</v>
      </c>
      <c r="E119" s="942">
        <v>1614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>
        <v>916.09044311930586</v>
      </c>
      <c r="T119" s="942">
        <v>809.59626212337469</v>
      </c>
      <c r="U119" s="946">
        <v>744.27113348131604</v>
      </c>
      <c r="V119" s="948">
        <v>1030.2991437941585</v>
      </c>
      <c r="W119" s="942">
        <v>1079.7168014338113</v>
      </c>
      <c r="X119" s="947">
        <v>1083.0547162439357</v>
      </c>
      <c r="Y119" s="948">
        <v>1101.4639783949801</v>
      </c>
      <c r="Z119" s="949">
        <v>1479.0679809653295</v>
      </c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6</v>
      </c>
      <c r="E120" s="918">
        <v>16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>
        <v>93.512</v>
      </c>
      <c r="T120" s="918">
        <v>61.686</v>
      </c>
      <c r="U120" s="922">
        <v>65.474000000000004</v>
      </c>
      <c r="V120" s="924">
        <v>7.4160000000000004</v>
      </c>
      <c r="W120" s="918">
        <v>1.222</v>
      </c>
      <c r="X120" s="925">
        <v>0</v>
      </c>
      <c r="Y120" s="924">
        <v>0</v>
      </c>
      <c r="Z120" s="926">
        <v>0</v>
      </c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9029</v>
      </c>
      <c r="E121" s="985">
        <v>19783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>
        <v>53744.173999999999</v>
      </c>
      <c r="T121" s="985">
        <v>41693.652000000002</v>
      </c>
      <c r="U121" s="986">
        <v>41222.612999999998</v>
      </c>
      <c r="V121" s="989">
        <v>4022.2109999999998</v>
      </c>
      <c r="W121" s="985">
        <v>767.55600000000004</v>
      </c>
      <c r="X121" s="988">
        <v>0</v>
      </c>
      <c r="Y121" s="989">
        <v>0</v>
      </c>
      <c r="Z121" s="990">
        <v>0</v>
      </c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>
        <v>574.73023783043891</v>
      </c>
      <c r="T122" s="942">
        <v>675.90137146192012</v>
      </c>
      <c r="U122" s="946">
        <v>629.60278889330107</v>
      </c>
      <c r="V122" s="948">
        <v>542.36933656957922</v>
      </c>
      <c r="W122" s="942">
        <v>628.11456628477913</v>
      </c>
      <c r="X122" s="947" t="e">
        <v>#DIV/0!</v>
      </c>
      <c r="Y122" s="948" t="e">
        <v>#DIV/0!</v>
      </c>
      <c r="Z122" s="949" t="e">
        <v>#DIV/0!</v>
      </c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>
        <v>275.09699999999998</v>
      </c>
      <c r="T123" s="918">
        <v>266.37700000000001</v>
      </c>
      <c r="U123" s="922">
        <v>246.94300000000001</v>
      </c>
      <c r="V123" s="924">
        <v>253.93700000000001</v>
      </c>
      <c r="W123" s="918">
        <v>223.959</v>
      </c>
      <c r="X123" s="925">
        <v>207.904</v>
      </c>
      <c r="Y123" s="924">
        <v>247.55199999999999</v>
      </c>
      <c r="Z123" s="926">
        <v>133.631</v>
      </c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>
        <v>111038.897</v>
      </c>
      <c r="T124" s="930">
        <v>106376.353</v>
      </c>
      <c r="U124" s="934">
        <v>99662.933999999994</v>
      </c>
      <c r="V124" s="936">
        <v>105388.549</v>
      </c>
      <c r="W124" s="930">
        <v>99362.928</v>
      </c>
      <c r="X124" s="937">
        <v>94584.756999999998</v>
      </c>
      <c r="Y124" s="936">
        <v>119054.958</v>
      </c>
      <c r="Z124" s="938">
        <v>63319.675999999999</v>
      </c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>
        <v>403.63543404689983</v>
      </c>
      <c r="T125" s="942">
        <v>399.34511237832095</v>
      </c>
      <c r="U125" s="946">
        <v>403.586795333336</v>
      </c>
      <c r="V125" s="948">
        <v>415.01848489979795</v>
      </c>
      <c r="W125" s="942">
        <v>443.6657066695243</v>
      </c>
      <c r="X125" s="947">
        <v>454.94438298445436</v>
      </c>
      <c r="Y125" s="948">
        <v>480.92908964581181</v>
      </c>
      <c r="Z125" s="949">
        <v>473.83972281880699</v>
      </c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>
        <v>10.581</v>
      </c>
      <c r="T126" s="953">
        <v>13.574999999999999</v>
      </c>
      <c r="U126" s="954">
        <v>11.662000000000001</v>
      </c>
      <c r="V126" s="962">
        <v>9.8350000000000009</v>
      </c>
      <c r="W126" s="953">
        <v>12.577</v>
      </c>
      <c r="X126" s="925">
        <v>14.656000000000001</v>
      </c>
      <c r="Y126" s="962">
        <v>12.473000000000001</v>
      </c>
      <c r="Z126" s="963">
        <v>8.6</v>
      </c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>
        <v>10819.572</v>
      </c>
      <c r="T127" s="967">
        <v>15153.275</v>
      </c>
      <c r="U127" s="968">
        <v>11590.013000000001</v>
      </c>
      <c r="V127" s="975">
        <v>9969.0709999999999</v>
      </c>
      <c r="W127" s="967">
        <v>13172.058000000001</v>
      </c>
      <c r="X127" s="937">
        <v>13740.762000000001</v>
      </c>
      <c r="Y127" s="975">
        <v>12146.875</v>
      </c>
      <c r="Z127" s="976">
        <v>8971.4089999999997</v>
      </c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>
        <v>1022.5472072582933</v>
      </c>
      <c r="T128" s="942">
        <v>1116.2633517495397</v>
      </c>
      <c r="U128" s="946">
        <v>993.82721660092614</v>
      </c>
      <c r="V128" s="948">
        <v>1013.6320284697508</v>
      </c>
      <c r="W128" s="942">
        <v>1047.3131907450108</v>
      </c>
      <c r="X128" s="947">
        <v>937.55199235807856</v>
      </c>
      <c r="Y128" s="948">
        <v>973.85352361099967</v>
      </c>
      <c r="Z128" s="949">
        <v>1043.1870930232558</v>
      </c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>
        <v>140.27699999999999</v>
      </c>
      <c r="T129" s="953">
        <v>150.56100000000001</v>
      </c>
      <c r="U129" s="954">
        <v>151.34800000000001</v>
      </c>
      <c r="V129" s="962">
        <v>151.624</v>
      </c>
      <c r="W129" s="953">
        <v>146.90899999999999</v>
      </c>
      <c r="X129" s="925">
        <v>131.751</v>
      </c>
      <c r="Y129" s="962">
        <v>113.315</v>
      </c>
      <c r="Z129" s="963">
        <v>79.625</v>
      </c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>
        <v>119955.921</v>
      </c>
      <c r="T130" s="967">
        <v>123504.356</v>
      </c>
      <c r="U130" s="968">
        <v>120359.924</v>
      </c>
      <c r="V130" s="975">
        <v>116035.54399999999</v>
      </c>
      <c r="W130" s="967">
        <v>111803.181</v>
      </c>
      <c r="X130" s="937">
        <v>100161.82799999999</v>
      </c>
      <c r="Y130" s="975">
        <v>88267.596999999994</v>
      </c>
      <c r="Z130" s="976">
        <v>62680.817999999999</v>
      </c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>
        <v>855.13605936825002</v>
      </c>
      <c r="T131" s="942">
        <v>820.29447200802326</v>
      </c>
      <c r="U131" s="946">
        <v>795.25282131247184</v>
      </c>
      <c r="V131" s="948">
        <v>765.28480979264498</v>
      </c>
      <c r="W131" s="942">
        <v>761.03697527040549</v>
      </c>
      <c r="X131" s="947">
        <v>760.23580845686172</v>
      </c>
      <c r="Y131" s="948">
        <v>778.95774610598767</v>
      </c>
      <c r="Z131" s="949">
        <v>787.2002260596546</v>
      </c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>
        <v>39.838000000000001</v>
      </c>
      <c r="T132" s="953">
        <v>41.447000000000003</v>
      </c>
      <c r="U132" s="954">
        <v>44.008000000000003</v>
      </c>
      <c r="V132" s="962">
        <v>43.719000000000001</v>
      </c>
      <c r="W132" s="953">
        <v>45.012</v>
      </c>
      <c r="X132" s="925">
        <v>44.554000000000002</v>
      </c>
      <c r="Y132" s="962">
        <v>42.325000000000003</v>
      </c>
      <c r="Z132" s="963">
        <v>39.926000000000002</v>
      </c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>
        <v>96927.604999999996</v>
      </c>
      <c r="T133" s="967">
        <v>105763.149</v>
      </c>
      <c r="U133" s="968">
        <v>123546.484</v>
      </c>
      <c r="V133" s="975">
        <v>150204.986</v>
      </c>
      <c r="W133" s="967">
        <v>181157.696</v>
      </c>
      <c r="X133" s="937">
        <v>173754.10800000001</v>
      </c>
      <c r="Y133" s="975">
        <v>189725.21599999999</v>
      </c>
      <c r="Z133" s="976">
        <v>165132.96</v>
      </c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>
        <v>2433.0439530096892</v>
      </c>
      <c r="T134" s="942">
        <v>2551.7684995295194</v>
      </c>
      <c r="U134" s="946">
        <v>2807.3642065079075</v>
      </c>
      <c r="V134" s="948">
        <v>3435.6912555181957</v>
      </c>
      <c r="W134" s="942">
        <v>4024.6533368879409</v>
      </c>
      <c r="X134" s="947">
        <v>3899.8542891771781</v>
      </c>
      <c r="Y134" s="948">
        <v>4482.5804134672171</v>
      </c>
      <c r="Z134" s="949">
        <v>4135.9755547763361</v>
      </c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>
        <v>36.774000000000001</v>
      </c>
      <c r="T135" s="953">
        <v>38.868000000000002</v>
      </c>
      <c r="U135" s="954">
        <v>36.220999999999997</v>
      </c>
      <c r="V135" s="962">
        <v>36.979999999999997</v>
      </c>
      <c r="W135" s="953">
        <v>36.572000000000003</v>
      </c>
      <c r="X135" s="925">
        <v>40.662999999999997</v>
      </c>
      <c r="Y135" s="962">
        <v>36.094999999999999</v>
      </c>
      <c r="Z135" s="963">
        <v>30.923999999999999</v>
      </c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>
        <v>33039.692000000003</v>
      </c>
      <c r="T136" s="967">
        <v>33551.752</v>
      </c>
      <c r="U136" s="968">
        <v>31268.243999999999</v>
      </c>
      <c r="V136" s="975">
        <v>31485.681</v>
      </c>
      <c r="W136" s="967">
        <v>30922.522000000001</v>
      </c>
      <c r="X136" s="937">
        <v>33480.858999999997</v>
      </c>
      <c r="Y136" s="975">
        <v>29629.153999999999</v>
      </c>
      <c r="Z136" s="976">
        <v>26725.565999999999</v>
      </c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>
        <v>898.45249360961554</v>
      </c>
      <c r="T137" s="993">
        <v>863.22301121745386</v>
      </c>
      <c r="U137" s="994">
        <v>863.26285856271227</v>
      </c>
      <c r="V137" s="999">
        <v>851.42458085451608</v>
      </c>
      <c r="W137" s="993">
        <v>845.52449961719344</v>
      </c>
      <c r="X137" s="998">
        <v>823.37405011927308</v>
      </c>
      <c r="Y137" s="999">
        <v>820.86588170106666</v>
      </c>
      <c r="Z137" s="1000">
        <v>864.23379899107488</v>
      </c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647</v>
      </c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>
        <v>6391.0540000000001</v>
      </c>
      <c r="T138" s="1004">
        <v>7116.652</v>
      </c>
      <c r="U138" s="1005">
        <v>6579.5950000000012</v>
      </c>
      <c r="V138" s="1009">
        <v>7206.3490000000002</v>
      </c>
      <c r="W138" s="1004">
        <v>8258.3120000000017</v>
      </c>
      <c r="X138" s="1008">
        <v>11154.208999999999</v>
      </c>
      <c r="Y138" s="1009">
        <v>10173.762999999999</v>
      </c>
      <c r="Z138" s="1010">
        <v>6806.1979999999994</v>
      </c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648</v>
      </c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>
        <v>3470619.3600000003</v>
      </c>
      <c r="T139" s="871">
        <v>4040539.1949999994</v>
      </c>
      <c r="U139" s="872">
        <v>4256651.4600000009</v>
      </c>
      <c r="V139" s="876">
        <v>4699398.1780000003</v>
      </c>
      <c r="W139" s="871">
        <v>5220152.2060000012</v>
      </c>
      <c r="X139" s="875">
        <v>6827070.1079999991</v>
      </c>
      <c r="Y139" s="876">
        <v>6778211.8700000001</v>
      </c>
      <c r="Z139" s="877">
        <v>4887695.7859999994</v>
      </c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649</v>
      </c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>
        <v>543.04334777956819</v>
      </c>
      <c r="T140" s="1013">
        <v>567.75843402206533</v>
      </c>
      <c r="U140" s="1014">
        <v>646.94733642420238</v>
      </c>
      <c r="V140" s="1018">
        <v>652.11914910032806</v>
      </c>
      <c r="W140" s="1013">
        <v>632.108862682834</v>
      </c>
      <c r="X140" s="1019">
        <v>612.06223659606883</v>
      </c>
      <c r="Y140" s="1018">
        <v>666.24432572294052</v>
      </c>
      <c r="Z140" s="1020">
        <v>718.12424293269157</v>
      </c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2" si="2">B141&amp;C141</f>
        <v>国外果実総数数量</v>
      </c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>
        <v>982.88600000000019</v>
      </c>
      <c r="T141" s="1023">
        <v>1069.6809999999998</v>
      </c>
      <c r="U141" s="1024">
        <v>945.29200000000003</v>
      </c>
      <c r="V141" s="1027">
        <v>956.96799999999996</v>
      </c>
      <c r="W141" s="1023">
        <v>896.3810000000002</v>
      </c>
      <c r="X141" s="1028">
        <v>919.03399999999988</v>
      </c>
      <c r="Y141" s="1027">
        <v>837.2080000000002</v>
      </c>
      <c r="Z141" s="1029">
        <v>655.58299999999997</v>
      </c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>
        <v>358455.38799999992</v>
      </c>
      <c r="T142" s="899">
        <v>379211.89599999995</v>
      </c>
      <c r="U142" s="900">
        <v>330211.21899999992</v>
      </c>
      <c r="V142" s="904">
        <v>339136.84100000001</v>
      </c>
      <c r="W142" s="899">
        <v>323222.86900000001</v>
      </c>
      <c r="X142" s="905">
        <v>319177.05499999999</v>
      </c>
      <c r="Y142" s="904">
        <v>293180.06200000009</v>
      </c>
      <c r="Z142" s="906">
        <v>220459.40700000001</v>
      </c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>
        <v>364.69680919252062</v>
      </c>
      <c r="T143" s="1032">
        <v>354.50933128661723</v>
      </c>
      <c r="U143" s="1033">
        <v>349.32192274979576</v>
      </c>
      <c r="V143" s="1038">
        <v>354.38681439713764</v>
      </c>
      <c r="W143" s="1032">
        <v>360.58647940998299</v>
      </c>
      <c r="X143" s="1039">
        <v>347.29624257644446</v>
      </c>
      <c r="Y143" s="1038">
        <v>350.1878410144194</v>
      </c>
      <c r="Z143" s="1040">
        <v>336.27993251807936</v>
      </c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0.46800000000000003</v>
      </c>
      <c r="U144" s="922">
        <v>3.57</v>
      </c>
      <c r="V144" s="924">
        <v>21.971</v>
      </c>
      <c r="W144" s="918">
        <v>64.195999999999998</v>
      </c>
      <c r="X144" s="925">
        <v>364.52699999999999</v>
      </c>
      <c r="Y144" s="924">
        <v>1448.309</v>
      </c>
      <c r="Z144" s="926">
        <v>1920.9659999999999</v>
      </c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0</v>
      </c>
      <c r="T145" s="967">
        <v>1650.672</v>
      </c>
      <c r="U145" s="934">
        <v>4371.5159999999996</v>
      </c>
      <c r="V145" s="936">
        <v>26213.760000000002</v>
      </c>
      <c r="W145" s="930">
        <v>74683.259000000005</v>
      </c>
      <c r="X145" s="937">
        <v>282879.50900000002</v>
      </c>
      <c r="Y145" s="936">
        <v>1031448.6900000001</v>
      </c>
      <c r="Z145" s="938">
        <v>1176727.5680000002</v>
      </c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0</v>
      </c>
      <c r="T146" s="942">
        <v>3527.0769230769229</v>
      </c>
      <c r="U146" s="946">
        <v>1224.5142857142857</v>
      </c>
      <c r="V146" s="948">
        <v>1193.1072777752493</v>
      </c>
      <c r="W146" s="942">
        <v>1163.3631223129169</v>
      </c>
      <c r="X146" s="947">
        <v>776.01798769364143</v>
      </c>
      <c r="Y146" s="948">
        <v>712.17446691279281</v>
      </c>
      <c r="Z146" s="949">
        <v>612.57074201209196</v>
      </c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0.46800000000000003</v>
      </c>
      <c r="U147" s="922">
        <v>3.57</v>
      </c>
      <c r="V147" s="924">
        <v>21.576000000000001</v>
      </c>
      <c r="W147" s="918">
        <v>63.415999999999997</v>
      </c>
      <c r="X147" s="925">
        <v>360.67899999999997</v>
      </c>
      <c r="Y147" s="924">
        <v>1424.4960000000001</v>
      </c>
      <c r="Z147" s="926">
        <v>1898.1120000000001</v>
      </c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0</v>
      </c>
      <c r="T148" s="967">
        <v>1650.672</v>
      </c>
      <c r="U148" s="934">
        <v>4371.5159999999996</v>
      </c>
      <c r="V148" s="936">
        <v>26053.38</v>
      </c>
      <c r="W148" s="930">
        <v>74197.039000000004</v>
      </c>
      <c r="X148" s="937">
        <v>280283.35100000002</v>
      </c>
      <c r="Y148" s="936">
        <v>1013065.291</v>
      </c>
      <c r="Z148" s="938">
        <v>1163247.3700000001</v>
      </c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0</v>
      </c>
      <c r="T149" s="942">
        <v>3527.0769230769229</v>
      </c>
      <c r="U149" s="946">
        <v>1224.5142857142857</v>
      </c>
      <c r="V149" s="948">
        <v>1207.5166852057841</v>
      </c>
      <c r="W149" s="942">
        <v>1170.0050302762711</v>
      </c>
      <c r="X149" s="947">
        <v>777.09916851272192</v>
      </c>
      <c r="Y149" s="948">
        <v>711.1745424346575</v>
      </c>
      <c r="Z149" s="949">
        <v>612.84443173005604</v>
      </c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0</v>
      </c>
      <c r="Z150" s="926">
        <v>2.5670000000000002</v>
      </c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0</v>
      </c>
      <c r="Z151" s="990">
        <v>1290.5999999999999</v>
      </c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0</v>
      </c>
      <c r="Z152" s="949">
        <v>1290.5999999999999</v>
      </c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1.349</v>
      </c>
      <c r="X156" s="925">
        <v>1.8839999999999999</v>
      </c>
      <c r="Y156" s="924">
        <v>5.6219999999999999</v>
      </c>
      <c r="Z156" s="926">
        <v>11.995000000000001</v>
      </c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0</v>
      </c>
      <c r="T157" s="1048">
        <v>0</v>
      </c>
      <c r="U157" s="1049">
        <v>0</v>
      </c>
      <c r="V157" s="932">
        <v>0</v>
      </c>
      <c r="W157" s="930">
        <v>1023.0839999999999</v>
      </c>
      <c r="X157" s="937">
        <v>1539.393</v>
      </c>
      <c r="Y157" s="936">
        <v>5326.1880000000001</v>
      </c>
      <c r="Z157" s="938">
        <v>10641.317000000001</v>
      </c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0</v>
      </c>
      <c r="T158" s="1051">
        <v>0</v>
      </c>
      <c r="U158" s="1052">
        <v>0</v>
      </c>
      <c r="V158" s="944">
        <v>0</v>
      </c>
      <c r="W158" s="942">
        <v>758.40177909562635</v>
      </c>
      <c r="X158" s="947">
        <v>817.08757961783442</v>
      </c>
      <c r="Y158" s="948">
        <v>947.38313767342584</v>
      </c>
      <c r="Z158" s="949">
        <v>887.14606085869116</v>
      </c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>
        <v>69.618999999999986</v>
      </c>
      <c r="T159" s="918">
        <v>112.65599999999999</v>
      </c>
      <c r="U159" s="922">
        <v>160.71700000000001</v>
      </c>
      <c r="V159" s="924">
        <v>213.71899999999999</v>
      </c>
      <c r="W159" s="918">
        <v>309.30100000000004</v>
      </c>
      <c r="X159" s="925">
        <v>537.83699999999988</v>
      </c>
      <c r="Y159" s="924">
        <v>907.79800000000012</v>
      </c>
      <c r="Z159" s="926">
        <v>942.81600000000003</v>
      </c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>
        <v>218616.25599999999</v>
      </c>
      <c r="T160" s="930">
        <v>290231.95100000006</v>
      </c>
      <c r="U160" s="934">
        <v>413715.97399999999</v>
      </c>
      <c r="V160" s="936">
        <v>578647.44400000002</v>
      </c>
      <c r="W160" s="930">
        <v>756045.98800000001</v>
      </c>
      <c r="X160" s="937">
        <v>1074741.6369999999</v>
      </c>
      <c r="Y160" s="936">
        <v>1647319.0120000001</v>
      </c>
      <c r="Z160" s="938">
        <v>1553723.3620000002</v>
      </c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>
        <v>3140.1809276203339</v>
      </c>
      <c r="T161" s="942">
        <v>2576.267140676041</v>
      </c>
      <c r="U161" s="946">
        <v>2574.1892519148564</v>
      </c>
      <c r="V161" s="948">
        <v>2707.5152139023671</v>
      </c>
      <c r="W161" s="942">
        <v>2444.3696851933873</v>
      </c>
      <c r="X161" s="947">
        <v>1998.2664580532767</v>
      </c>
      <c r="Y161" s="948">
        <v>1814.6316823786788</v>
      </c>
      <c r="Z161" s="949">
        <v>1647.9603252384347</v>
      </c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>
        <v>146.185</v>
      </c>
      <c r="T162" s="918">
        <v>42.114999999999995</v>
      </c>
      <c r="U162" s="922">
        <v>23.160999999999998</v>
      </c>
      <c r="V162" s="924">
        <v>12.261000000000001</v>
      </c>
      <c r="W162" s="918">
        <v>7.9050000000000002</v>
      </c>
      <c r="X162" s="925">
        <v>9.8699999999999992</v>
      </c>
      <c r="Y162" s="924">
        <v>6.3079999999999998</v>
      </c>
      <c r="Z162" s="926">
        <v>5.2750000000000004</v>
      </c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>
        <v>176026.05599999998</v>
      </c>
      <c r="T163" s="930">
        <v>68651.195999999996</v>
      </c>
      <c r="U163" s="934">
        <v>48090.762000000002</v>
      </c>
      <c r="V163" s="936">
        <v>26991.360000000001</v>
      </c>
      <c r="W163" s="930">
        <v>20861.092000000001</v>
      </c>
      <c r="X163" s="937">
        <v>27040.427</v>
      </c>
      <c r="Y163" s="936">
        <v>17287.292000000001</v>
      </c>
      <c r="Z163" s="938">
        <v>13054.406000000001</v>
      </c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>
        <v>1204.1321339398705</v>
      </c>
      <c r="T164" s="942">
        <v>1630.0889469310223</v>
      </c>
      <c r="U164" s="946">
        <v>2076.3681188204314</v>
      </c>
      <c r="V164" s="948">
        <v>2201.3995595791534</v>
      </c>
      <c r="W164" s="942">
        <v>2638.9743200506009</v>
      </c>
      <c r="X164" s="947">
        <v>2739.6582573454916</v>
      </c>
      <c r="Y164" s="948">
        <v>2740.5345592897911</v>
      </c>
      <c r="Z164" s="949">
        <v>2474.7689099526065</v>
      </c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>
        <v>15.497999999999999</v>
      </c>
      <c r="T165" s="918">
        <v>0.80600000000000005</v>
      </c>
      <c r="U165" s="922">
        <v>2E-3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>
        <v>16482.289000000001</v>
      </c>
      <c r="T166" s="930">
        <v>933.82299999999998</v>
      </c>
      <c r="U166" s="934">
        <v>1.004</v>
      </c>
      <c r="V166" s="936">
        <v>0</v>
      </c>
      <c r="W166" s="930">
        <v>0</v>
      </c>
      <c r="X166" s="937">
        <v>0</v>
      </c>
      <c r="Y166" s="936">
        <v>0</v>
      </c>
      <c r="Z166" s="938">
        <v>0</v>
      </c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>
        <v>1063.5107110594915</v>
      </c>
      <c r="T167" s="942">
        <v>1158.5893300248138</v>
      </c>
      <c r="U167" s="946">
        <v>502</v>
      </c>
      <c r="V167" s="948">
        <v>0</v>
      </c>
      <c r="W167" s="942">
        <v>0</v>
      </c>
      <c r="X167" s="947">
        <v>0</v>
      </c>
      <c r="Y167" s="948">
        <v>0</v>
      </c>
      <c r="Z167" s="949">
        <v>0</v>
      </c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>
        <v>1197.7459999999999</v>
      </c>
      <c r="T168" s="918">
        <v>1325.1019999999999</v>
      </c>
      <c r="U168" s="922">
        <v>1061.8420000000001</v>
      </c>
      <c r="V168" s="924">
        <v>900.85699999999997</v>
      </c>
      <c r="W168" s="918">
        <v>894.077</v>
      </c>
      <c r="X168" s="925">
        <v>1047.327</v>
      </c>
      <c r="Y168" s="924">
        <v>922.37399999999991</v>
      </c>
      <c r="Z168" s="926">
        <v>444.096</v>
      </c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>
        <v>679675.91500000004</v>
      </c>
      <c r="T169" s="930">
        <v>723612.96</v>
      </c>
      <c r="U169" s="934">
        <v>556514.272</v>
      </c>
      <c r="V169" s="936">
        <v>548679.19900000014</v>
      </c>
      <c r="W169" s="930">
        <v>568053.54600000009</v>
      </c>
      <c r="X169" s="937">
        <v>579147.84499999997</v>
      </c>
      <c r="Y169" s="936">
        <v>467113.174</v>
      </c>
      <c r="Z169" s="938">
        <v>232012.13700000002</v>
      </c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>
        <v>567.4624795240394</v>
      </c>
      <c r="T170" s="942">
        <v>546.08095074945174</v>
      </c>
      <c r="U170" s="946">
        <v>524.10271207957487</v>
      </c>
      <c r="V170" s="948">
        <v>609.06359055876806</v>
      </c>
      <c r="W170" s="942">
        <v>635.35192830147753</v>
      </c>
      <c r="X170" s="947">
        <v>552.97709788824307</v>
      </c>
      <c r="Y170" s="948">
        <v>506.42491440565328</v>
      </c>
      <c r="Z170" s="949">
        <v>522.43689877864244</v>
      </c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>
        <v>90.447000000000003</v>
      </c>
      <c r="T171" s="918">
        <v>106.214</v>
      </c>
      <c r="U171" s="922">
        <v>105.05200000000001</v>
      </c>
      <c r="V171" s="924">
        <v>125.425</v>
      </c>
      <c r="W171" s="918">
        <v>136.18100000000001</v>
      </c>
      <c r="X171" s="925">
        <v>147.82599999999999</v>
      </c>
      <c r="Y171" s="924">
        <v>218.14599999999999</v>
      </c>
      <c r="Z171" s="926">
        <v>148.94999999999999</v>
      </c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>
        <v>83351.978000000003</v>
      </c>
      <c r="T172" s="930">
        <v>97706.7</v>
      </c>
      <c r="U172" s="934">
        <v>104544.819</v>
      </c>
      <c r="V172" s="936">
        <v>136629.56899999999</v>
      </c>
      <c r="W172" s="930">
        <v>136425.25</v>
      </c>
      <c r="X172" s="937">
        <v>122396.834</v>
      </c>
      <c r="Y172" s="936">
        <v>146752.954</v>
      </c>
      <c r="Z172" s="938">
        <v>105330.33</v>
      </c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>
        <v>921.55602728669828</v>
      </c>
      <c r="T173" s="942">
        <v>919.90415576101077</v>
      </c>
      <c r="U173" s="946">
        <v>995.17209572402237</v>
      </c>
      <c r="V173" s="948">
        <v>1089.332820410604</v>
      </c>
      <c r="W173" s="942">
        <v>1001.7935688532174</v>
      </c>
      <c r="X173" s="947">
        <v>827.97906998768826</v>
      </c>
      <c r="Y173" s="948">
        <v>672.72814537053171</v>
      </c>
      <c r="Z173" s="949">
        <v>707.15226586102722</v>
      </c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>
        <v>188.459</v>
      </c>
      <c r="T174" s="918">
        <v>152.89400000000001</v>
      </c>
      <c r="U174" s="922">
        <v>161.42099999999999</v>
      </c>
      <c r="V174" s="924">
        <v>207.57300000000001</v>
      </c>
      <c r="W174" s="918">
        <v>142.37100000000001</v>
      </c>
      <c r="X174" s="925">
        <v>203.822</v>
      </c>
      <c r="Y174" s="924">
        <v>116.694</v>
      </c>
      <c r="Z174" s="926">
        <v>19.86</v>
      </c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>
        <v>102154.74099999999</v>
      </c>
      <c r="T175" s="930">
        <v>77073.543000000005</v>
      </c>
      <c r="U175" s="934">
        <v>74566.520999999993</v>
      </c>
      <c r="V175" s="936">
        <v>116380.19100000001</v>
      </c>
      <c r="W175" s="930">
        <v>81824.671000000002</v>
      </c>
      <c r="X175" s="937">
        <v>99995.714000000007</v>
      </c>
      <c r="Y175" s="936">
        <v>44008.714</v>
      </c>
      <c r="Z175" s="938">
        <v>6331.7240000000002</v>
      </c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>
        <v>542.05286561002652</v>
      </c>
      <c r="T176" s="942">
        <v>504.09789134956247</v>
      </c>
      <c r="U176" s="946">
        <v>461.93816789637032</v>
      </c>
      <c r="V176" s="948">
        <v>560.67114220057522</v>
      </c>
      <c r="W176" s="942">
        <v>574.72849807896273</v>
      </c>
      <c r="X176" s="947">
        <v>490.60314391969467</v>
      </c>
      <c r="Y176" s="948">
        <v>377.1291925891648</v>
      </c>
      <c r="Z176" s="949">
        <v>318.81792547834846</v>
      </c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>
        <v>252.072</v>
      </c>
      <c r="T177" s="918">
        <v>197.19200000000001</v>
      </c>
      <c r="U177" s="922">
        <v>148.10300000000001</v>
      </c>
      <c r="V177" s="924">
        <v>43.884999999999998</v>
      </c>
      <c r="W177" s="918">
        <v>53.78</v>
      </c>
      <c r="X177" s="925">
        <v>77.647000000000006</v>
      </c>
      <c r="Y177" s="924">
        <v>55.53</v>
      </c>
      <c r="Z177" s="926">
        <v>9.5579999999999998</v>
      </c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>
        <v>140029.902</v>
      </c>
      <c r="T178" s="930">
        <v>107457.41800000001</v>
      </c>
      <c r="U178" s="934">
        <v>72717.209000000003</v>
      </c>
      <c r="V178" s="936">
        <v>23810.508999999998</v>
      </c>
      <c r="W178" s="930">
        <v>32658.391</v>
      </c>
      <c r="X178" s="937">
        <v>38836.92</v>
      </c>
      <c r="Y178" s="936">
        <v>19962.225999999999</v>
      </c>
      <c r="Z178" s="938">
        <v>3270.145</v>
      </c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>
        <v>555.51549557269357</v>
      </c>
      <c r="T179" s="942">
        <v>544.93801979796342</v>
      </c>
      <c r="U179" s="946">
        <v>490.9907901933114</v>
      </c>
      <c r="V179" s="948">
        <v>542.56600205081463</v>
      </c>
      <c r="W179" s="942">
        <v>607.25903681666045</v>
      </c>
      <c r="X179" s="947">
        <v>500.17283346426774</v>
      </c>
      <c r="Y179" s="948">
        <v>359.48543129839726</v>
      </c>
      <c r="Z179" s="949">
        <v>342.13695333751832</v>
      </c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>
        <v>2066.2150000000001</v>
      </c>
      <c r="T180" s="918">
        <v>2279.4160000000002</v>
      </c>
      <c r="U180" s="922">
        <v>2570.0050000000001</v>
      </c>
      <c r="V180" s="924">
        <v>2725.9810000000002</v>
      </c>
      <c r="W180" s="918">
        <v>3660.6120000000001</v>
      </c>
      <c r="X180" s="925">
        <v>4889.7550000000001</v>
      </c>
      <c r="Y180" s="924">
        <v>3181.873</v>
      </c>
      <c r="Z180" s="926">
        <v>1281.3969999999999</v>
      </c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>
        <v>498175.37800000003</v>
      </c>
      <c r="T181" s="930">
        <v>561508.96600000001</v>
      </c>
      <c r="U181" s="934">
        <v>692872.14500000002</v>
      </c>
      <c r="V181" s="936">
        <v>767483.09400000004</v>
      </c>
      <c r="W181" s="930">
        <v>1102997.473</v>
      </c>
      <c r="X181" s="937">
        <v>1403944.362</v>
      </c>
      <c r="Y181" s="936">
        <v>856163.42299999995</v>
      </c>
      <c r="Z181" s="938">
        <v>321879.658</v>
      </c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>
        <v>241.10529543150156</v>
      </c>
      <c r="T182" s="942">
        <v>246.33895962825565</v>
      </c>
      <c r="U182" s="946">
        <v>269.59953190752549</v>
      </c>
      <c r="V182" s="948">
        <v>281.54381633621068</v>
      </c>
      <c r="W182" s="942">
        <v>301.31504595406449</v>
      </c>
      <c r="X182" s="947">
        <v>287.11957183948886</v>
      </c>
      <c r="Y182" s="948">
        <v>269.07529715988034</v>
      </c>
      <c r="Z182" s="949">
        <v>251.19432775322559</v>
      </c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1:52" ht="14.25" customHeight="1" x14ac:dyDescent="0.15">
      <c r="A183" s="2352" t="str">
        <f>B183&amp;C183</f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>
        <v>596.54300000000001</v>
      </c>
      <c r="T183" s="918">
        <v>711.08500000000004</v>
      </c>
      <c r="U183" s="922">
        <v>621.02300000000002</v>
      </c>
      <c r="V183" s="924">
        <v>765.803</v>
      </c>
      <c r="W183" s="918">
        <v>777.74599999999998</v>
      </c>
      <c r="X183" s="925">
        <v>957.745</v>
      </c>
      <c r="Y183" s="924">
        <v>623.548</v>
      </c>
      <c r="Z183" s="926">
        <v>239.59899999999999</v>
      </c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1:52" ht="14.25" customHeight="1" x14ac:dyDescent="0.15">
      <c r="A184" s="2352" t="str">
        <f t="shared" ref="A184:A188" si="3">B184&amp;C184</f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>
        <v>211351.39499999999</v>
      </c>
      <c r="T184" s="930">
        <v>222030.035</v>
      </c>
      <c r="U184" s="934">
        <v>196791.899</v>
      </c>
      <c r="V184" s="936">
        <v>265667.44099999999</v>
      </c>
      <c r="W184" s="930">
        <v>279041.82299999997</v>
      </c>
      <c r="X184" s="937">
        <v>302596.72399999999</v>
      </c>
      <c r="Y184" s="936">
        <v>191954.40900000001</v>
      </c>
      <c r="Z184" s="938">
        <v>75913.936000000002</v>
      </c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1:52" ht="14.25" customHeight="1" x14ac:dyDescent="0.15">
      <c r="A185" s="2352" t="str">
        <f t="shared" si="3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>
        <v>354.29364689552972</v>
      </c>
      <c r="T185" s="942">
        <v>312.24120182537951</v>
      </c>
      <c r="U185" s="946">
        <v>316.88343104844745</v>
      </c>
      <c r="V185" s="948">
        <v>346.91355479150644</v>
      </c>
      <c r="W185" s="942">
        <v>358.78271697957945</v>
      </c>
      <c r="X185" s="947">
        <v>315.94706733003045</v>
      </c>
      <c r="Y185" s="948">
        <v>307.84223347681336</v>
      </c>
      <c r="Z185" s="949">
        <v>316.83744923810201</v>
      </c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1:52" ht="14.25" customHeight="1" x14ac:dyDescent="0.15">
      <c r="A186" s="2352" t="str">
        <f t="shared" si="3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1E-3</v>
      </c>
      <c r="Y186" s="924">
        <v>0</v>
      </c>
      <c r="Z186" s="926">
        <v>0</v>
      </c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1:52" ht="14.25" customHeight="1" x14ac:dyDescent="0.15">
      <c r="A187" s="2352" t="str">
        <f t="shared" si="3"/>
        <v>くり金額</v>
      </c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0</v>
      </c>
      <c r="X187" s="937">
        <v>3.3</v>
      </c>
      <c r="Y187" s="936">
        <v>0</v>
      </c>
      <c r="Z187" s="938">
        <v>0</v>
      </c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0</v>
      </c>
      <c r="X188" s="998">
        <v>3299.9999999999995</v>
      </c>
      <c r="Y188" s="999">
        <v>0</v>
      </c>
      <c r="Z188" s="1000">
        <v>0</v>
      </c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324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 t="s">
        <v>641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420</v>
      </c>
      <c r="O194" s="116" t="s">
        <v>402</v>
      </c>
      <c r="P194" s="117" t="s">
        <v>403</v>
      </c>
      <c r="Q194" s="115" t="s">
        <v>254</v>
      </c>
      <c r="R194" s="116" t="s">
        <v>255</v>
      </c>
      <c r="S194" s="117" t="s">
        <v>253</v>
      </c>
      <c r="T194" s="115" t="s">
        <v>254</v>
      </c>
      <c r="U194" s="116" t="s">
        <v>255</v>
      </c>
      <c r="V194" s="117" t="s">
        <v>253</v>
      </c>
      <c r="W194" s="115" t="s">
        <v>254</v>
      </c>
      <c r="X194" s="116" t="s">
        <v>404</v>
      </c>
      <c r="Y194" s="117" t="s">
        <v>405</v>
      </c>
      <c r="Z194" s="115" t="s">
        <v>406</v>
      </c>
      <c r="AA194" s="116" t="s">
        <v>407</v>
      </c>
      <c r="AB194" s="117" t="s">
        <v>408</v>
      </c>
      <c r="AC194" s="115" t="s">
        <v>409</v>
      </c>
      <c r="AD194" s="116" t="s">
        <v>410</v>
      </c>
      <c r="AE194" s="117" t="s">
        <v>411</v>
      </c>
      <c r="AF194" s="115" t="s">
        <v>412</v>
      </c>
      <c r="AG194" s="116" t="s">
        <v>413</v>
      </c>
      <c r="AH194" s="117" t="s">
        <v>414</v>
      </c>
      <c r="AI194" s="115" t="s">
        <v>415</v>
      </c>
      <c r="AJ194" s="116" t="s">
        <v>416</v>
      </c>
      <c r="AK194" s="117" t="s">
        <v>417</v>
      </c>
      <c r="AL194" s="115" t="s">
        <v>418</v>
      </c>
      <c r="AM194" s="118" t="s">
        <v>419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4">E5</f>
        <v>6</v>
      </c>
      <c r="F195" s="1062">
        <f t="shared" si="4"/>
        <v>8</v>
      </c>
      <c r="G195" s="1065">
        <f t="shared" si="4"/>
        <v>7</v>
      </c>
      <c r="H195" s="1061">
        <f t="shared" si="4"/>
        <v>7</v>
      </c>
      <c r="I195" s="1062">
        <f t="shared" si="4"/>
        <v>5</v>
      </c>
      <c r="J195" s="1063">
        <f t="shared" si="4"/>
        <v>7</v>
      </c>
      <c r="K195" s="1061">
        <f t="shared" si="4"/>
        <v>6</v>
      </c>
      <c r="L195" s="1062">
        <f t="shared" si="4"/>
        <v>8</v>
      </c>
      <c r="M195" s="1063">
        <f t="shared" si="4"/>
        <v>7</v>
      </c>
      <c r="N195" s="1061">
        <v>7</v>
      </c>
      <c r="O195" s="1062">
        <v>7</v>
      </c>
      <c r="P195" s="1063">
        <f t="shared" si="4"/>
        <v>7</v>
      </c>
      <c r="Q195" s="1064">
        <v>7</v>
      </c>
      <c r="R195" s="1062">
        <v>8</v>
      </c>
      <c r="S195" s="1063">
        <v>7</v>
      </c>
      <c r="T195" s="1061">
        <v>7</v>
      </c>
      <c r="U195" s="1062">
        <v>7</v>
      </c>
      <c r="V195" s="1065">
        <v>7</v>
      </c>
      <c r="W195" s="1061">
        <v>7</v>
      </c>
      <c r="X195" s="1062">
        <f t="shared" si="4"/>
        <v>7</v>
      </c>
      <c r="Y195" s="1063">
        <f t="shared" si="4"/>
        <v>7</v>
      </c>
      <c r="Z195" s="1061">
        <f t="shared" si="4"/>
        <v>5</v>
      </c>
      <c r="AA195" s="1062">
        <f t="shared" si="4"/>
        <v>0</v>
      </c>
      <c r="AB195" s="1066">
        <f t="shared" si="4"/>
        <v>0</v>
      </c>
      <c r="AC195" s="1061">
        <f t="shared" si="4"/>
        <v>0</v>
      </c>
      <c r="AD195" s="1062">
        <f t="shared" si="4"/>
        <v>0</v>
      </c>
      <c r="AE195" s="1063">
        <f t="shared" si="4"/>
        <v>0</v>
      </c>
      <c r="AF195" s="1061">
        <f t="shared" si="4"/>
        <v>0</v>
      </c>
      <c r="AG195" s="1062">
        <f t="shared" si="4"/>
        <v>0</v>
      </c>
      <c r="AH195" s="1063">
        <f t="shared" si="4"/>
        <v>0</v>
      </c>
      <c r="AI195" s="1061">
        <f t="shared" si="4"/>
        <v>0</v>
      </c>
      <c r="AJ195" s="1062">
        <f t="shared" si="4"/>
        <v>0</v>
      </c>
      <c r="AK195" s="1063">
        <f t="shared" si="4"/>
        <v>0</v>
      </c>
      <c r="AL195" s="1061">
        <f t="shared" si="4"/>
        <v>0</v>
      </c>
      <c r="AM195" s="1067">
        <f t="shared" si="4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459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6245.7500000000027</v>
      </c>
      <c r="R196" s="866">
        <v>7236.3849999999975</v>
      </c>
      <c r="S196" s="864">
        <v>6013.8830000000016</v>
      </c>
      <c r="T196" s="862">
        <v>5651.0210000000015</v>
      </c>
      <c r="U196" s="863">
        <v>5176.7139999999999</v>
      </c>
      <c r="V196" s="867">
        <v>4595.0290000000023</v>
      </c>
      <c r="W196" s="865">
        <v>3851.6960000000004</v>
      </c>
      <c r="X196" s="866">
        <v>3516.2810000000009</v>
      </c>
      <c r="Y196" s="867">
        <v>2539.9569999999985</v>
      </c>
      <c r="Z196" s="868">
        <v>1867.3789999999997</v>
      </c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454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1498381.7899999993</v>
      </c>
      <c r="R197" s="875">
        <v>1641835.7849999995</v>
      </c>
      <c r="S197" s="873">
        <v>1469966.2439999997</v>
      </c>
      <c r="T197" s="871">
        <v>1611890.2419999992</v>
      </c>
      <c r="U197" s="872">
        <v>1614071.111999999</v>
      </c>
      <c r="V197" s="876">
        <v>1491222.1899999997</v>
      </c>
      <c r="W197" s="874">
        <v>1276184.8700000006</v>
      </c>
      <c r="X197" s="875">
        <v>1163132.9339999999</v>
      </c>
      <c r="Y197" s="876">
        <v>840149.55600000033</v>
      </c>
      <c r="Z197" s="877">
        <v>726253.60600000003</v>
      </c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460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239.90422127046369</v>
      </c>
      <c r="R198" s="1072">
        <v>226.88618488375067</v>
      </c>
      <c r="S198" s="1071">
        <v>244.42880647993971</v>
      </c>
      <c r="T198" s="1069">
        <v>285.23876340222392</v>
      </c>
      <c r="U198" s="1070">
        <v>311.79453066172846</v>
      </c>
      <c r="V198" s="1073">
        <v>324.52944040179051</v>
      </c>
      <c r="W198" s="1074">
        <v>331.33063201249541</v>
      </c>
      <c r="X198" s="1072">
        <v>330.78497821988617</v>
      </c>
      <c r="Y198" s="1073">
        <v>330.77314143507186</v>
      </c>
      <c r="Z198" s="1075">
        <v>388.91601865502406</v>
      </c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>
        <v>117.83499999999999</v>
      </c>
      <c r="T199" s="918">
        <v>82.5</v>
      </c>
      <c r="U199" s="922">
        <v>7.4669999999999996</v>
      </c>
      <c r="V199" s="924">
        <v>0.95499999999999996</v>
      </c>
      <c r="W199" s="1077">
        <v>3.5110000000000001</v>
      </c>
      <c r="X199" s="925">
        <v>2.19</v>
      </c>
      <c r="Y199" s="924">
        <v>0.79500000000000004</v>
      </c>
      <c r="Z199" s="926">
        <v>0</v>
      </c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5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>
        <v>12331.692999999999</v>
      </c>
      <c r="T200" s="930">
        <v>7102.8360000000002</v>
      </c>
      <c r="U200" s="934">
        <v>543.73599999999999</v>
      </c>
      <c r="V200" s="936">
        <v>101.982</v>
      </c>
      <c r="W200" s="1078">
        <v>53.927</v>
      </c>
      <c r="X200" s="937">
        <v>3.5640000000000001</v>
      </c>
      <c r="Y200" s="936">
        <v>0.57199999999999995</v>
      </c>
      <c r="Z200" s="938">
        <v>0</v>
      </c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5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>
        <v>105</v>
      </c>
      <c r="T201" s="942">
        <v>86</v>
      </c>
      <c r="U201" s="946">
        <v>73</v>
      </c>
      <c r="V201" s="948">
        <v>107</v>
      </c>
      <c r="W201" s="980">
        <v>15</v>
      </c>
      <c r="X201" s="947">
        <v>2</v>
      </c>
      <c r="Y201" s="948">
        <v>1</v>
      </c>
      <c r="Z201" s="949">
        <v>0</v>
      </c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5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>
        <v>276.58199999999999</v>
      </c>
      <c r="T202" s="918">
        <v>229.33600000000001</v>
      </c>
      <c r="U202" s="922">
        <v>87.338999999999999</v>
      </c>
      <c r="V202" s="924">
        <v>9.3469999999999995</v>
      </c>
      <c r="W202" s="1077">
        <v>2.282</v>
      </c>
      <c r="X202" s="925">
        <v>0.40300000000000002</v>
      </c>
      <c r="Y202" s="924">
        <v>3.0000000000000001E-3</v>
      </c>
      <c r="Z202" s="926">
        <v>3.0000000000000001E-3</v>
      </c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5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>
        <v>50522.603000000003</v>
      </c>
      <c r="T203" s="930">
        <v>42023.658000000003</v>
      </c>
      <c r="U203" s="934">
        <v>13453.449000000001</v>
      </c>
      <c r="V203" s="936">
        <v>1386.8230000000001</v>
      </c>
      <c r="W203" s="1078">
        <v>401.94</v>
      </c>
      <c r="X203" s="937">
        <v>62.581000000000003</v>
      </c>
      <c r="Y203" s="936">
        <v>2.8919999999999999</v>
      </c>
      <c r="Z203" s="938">
        <v>2.3330000000000002</v>
      </c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5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>
        <v>183</v>
      </c>
      <c r="T204" s="942">
        <v>183</v>
      </c>
      <c r="U204" s="946">
        <v>154</v>
      </c>
      <c r="V204" s="948">
        <v>148</v>
      </c>
      <c r="W204" s="980">
        <v>176</v>
      </c>
      <c r="X204" s="947">
        <v>155</v>
      </c>
      <c r="Y204" s="948">
        <v>964</v>
      </c>
      <c r="Z204" s="949">
        <v>778</v>
      </c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5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>
        <v>1.3540000000000001</v>
      </c>
      <c r="T205" s="918">
        <v>1.3169999999999999</v>
      </c>
      <c r="U205" s="922">
        <v>2.2719999999999998</v>
      </c>
      <c r="V205" s="924">
        <v>2.8</v>
      </c>
      <c r="W205" s="1077">
        <v>0.69799999999999995</v>
      </c>
      <c r="X205" s="925">
        <v>3.1720000000000002</v>
      </c>
      <c r="Y205" s="924">
        <v>5.85</v>
      </c>
      <c r="Z205" s="926">
        <v>2.2759999999999998</v>
      </c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5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>
        <v>549.41800000000001</v>
      </c>
      <c r="T206" s="930">
        <v>429.084</v>
      </c>
      <c r="U206" s="934">
        <v>608.59100000000001</v>
      </c>
      <c r="V206" s="936">
        <v>683.20699999999999</v>
      </c>
      <c r="W206" s="1078">
        <v>199.8</v>
      </c>
      <c r="X206" s="937">
        <v>1114.0419999999999</v>
      </c>
      <c r="Y206" s="936">
        <v>1997.6220000000001</v>
      </c>
      <c r="Z206" s="938">
        <v>789.37199999999996</v>
      </c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5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>
        <v>406</v>
      </c>
      <c r="T207" s="942">
        <v>326</v>
      </c>
      <c r="U207" s="946">
        <v>268</v>
      </c>
      <c r="V207" s="948">
        <v>244</v>
      </c>
      <c r="W207" s="980">
        <v>286</v>
      </c>
      <c r="X207" s="947">
        <v>351</v>
      </c>
      <c r="Y207" s="948">
        <v>341</v>
      </c>
      <c r="Z207" s="949">
        <v>347</v>
      </c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5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>
        <v>1569.5910000000001</v>
      </c>
      <c r="T208" s="918">
        <v>1259.2670000000001</v>
      </c>
      <c r="U208" s="922">
        <v>926.53300000000002</v>
      </c>
      <c r="V208" s="924">
        <v>393.14299999999997</v>
      </c>
      <c r="W208" s="1077">
        <v>75.599999999999994</v>
      </c>
      <c r="X208" s="923">
        <v>5.27</v>
      </c>
      <c r="Y208" s="924">
        <v>0</v>
      </c>
      <c r="Z208" s="926">
        <v>0</v>
      </c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5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>
        <v>94953.082999999999</v>
      </c>
      <c r="T209" s="930">
        <v>74735.755999999994</v>
      </c>
      <c r="U209" s="934">
        <v>58930.896000000001</v>
      </c>
      <c r="V209" s="936">
        <v>22952.531999999999</v>
      </c>
      <c r="W209" s="1078">
        <v>4204.2240000000002</v>
      </c>
      <c r="X209" s="935">
        <v>324</v>
      </c>
      <c r="Y209" s="991">
        <v>0</v>
      </c>
      <c r="Z209" s="938">
        <v>0</v>
      </c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5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>
        <v>60.495430338221865</v>
      </c>
      <c r="T210" s="942">
        <v>59.348617886437104</v>
      </c>
      <c r="U210" s="946">
        <v>63.603666572048702</v>
      </c>
      <c r="V210" s="948">
        <v>58.382145936720228</v>
      </c>
      <c r="W210" s="980">
        <v>55.611428571428576</v>
      </c>
      <c r="X210" s="947">
        <v>61.480075901328277</v>
      </c>
      <c r="Y210" s="948">
        <v>0</v>
      </c>
      <c r="Z210" s="949">
        <v>0</v>
      </c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5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>
        <v>39.18</v>
      </c>
      <c r="T211" s="918">
        <v>26.501000000000001</v>
      </c>
      <c r="U211" s="954">
        <v>21.388000000000002</v>
      </c>
      <c r="V211" s="924">
        <v>28.795999999999999</v>
      </c>
      <c r="W211" s="1077">
        <v>33.000999999999998</v>
      </c>
      <c r="X211" s="923">
        <v>38.914000000000001</v>
      </c>
      <c r="Y211" s="924">
        <v>28.81</v>
      </c>
      <c r="Z211" s="926">
        <v>35.331000000000003</v>
      </c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5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>
        <v>9490.0669999999991</v>
      </c>
      <c r="T212" s="985">
        <v>9308.1419999999998</v>
      </c>
      <c r="U212" s="986">
        <v>8629.3739999999998</v>
      </c>
      <c r="V212" s="989">
        <v>9150.2479999999996</v>
      </c>
      <c r="W212" s="973">
        <v>9382.7659999999996</v>
      </c>
      <c r="X212" s="988">
        <v>11197.045</v>
      </c>
      <c r="Y212" s="989">
        <v>9150.8829999999998</v>
      </c>
      <c r="Z212" s="990">
        <v>11694.776</v>
      </c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5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>
        <v>242.21712608473709</v>
      </c>
      <c r="T213" s="942">
        <v>351.23738726840492</v>
      </c>
      <c r="U213" s="946">
        <v>403.46801945015892</v>
      </c>
      <c r="V213" s="948">
        <v>317.76107792748991</v>
      </c>
      <c r="W213" s="980">
        <v>284.31762673858367</v>
      </c>
      <c r="X213" s="947">
        <v>287.73821760805879</v>
      </c>
      <c r="Y213" s="948">
        <v>317.62870531065602</v>
      </c>
      <c r="Z213" s="949">
        <v>331.00608530752027</v>
      </c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5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>
        <v>32.360999999999997</v>
      </c>
      <c r="T214" s="918">
        <v>23.834</v>
      </c>
      <c r="U214" s="922">
        <v>20.224</v>
      </c>
      <c r="V214" s="924">
        <v>27.753</v>
      </c>
      <c r="W214" s="1077">
        <v>31.757000000000001</v>
      </c>
      <c r="X214" s="925">
        <v>37.859000000000002</v>
      </c>
      <c r="Y214" s="924">
        <v>27.777999999999999</v>
      </c>
      <c r="Z214" s="926">
        <v>33.393000000000001</v>
      </c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5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>
        <v>6712.0469999999996</v>
      </c>
      <c r="T215" s="930">
        <v>6934.0569999999998</v>
      </c>
      <c r="U215" s="934">
        <v>6746.6090000000004</v>
      </c>
      <c r="V215" s="936">
        <v>7167.85</v>
      </c>
      <c r="W215" s="1078">
        <v>7349.51</v>
      </c>
      <c r="X215" s="937">
        <v>9197.1839999999993</v>
      </c>
      <c r="Y215" s="936">
        <v>7231.01</v>
      </c>
      <c r="Z215" s="938">
        <v>9499.4650000000001</v>
      </c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5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>
        <v>207</v>
      </c>
      <c r="T216" s="942">
        <v>291</v>
      </c>
      <c r="U216" s="946">
        <v>334</v>
      </c>
      <c r="V216" s="948">
        <v>258</v>
      </c>
      <c r="W216" s="980">
        <v>231</v>
      </c>
      <c r="X216" s="947">
        <v>243</v>
      </c>
      <c r="Y216" s="948">
        <v>260</v>
      </c>
      <c r="Z216" s="949">
        <v>284</v>
      </c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5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>
        <v>1.42</v>
      </c>
      <c r="T217" s="918">
        <v>0.50700000000000001</v>
      </c>
      <c r="U217" s="922">
        <v>7.3999999999999996E-2</v>
      </c>
      <c r="V217" s="924">
        <v>0</v>
      </c>
      <c r="W217" s="1077">
        <v>0.2</v>
      </c>
      <c r="X217" s="925">
        <v>0</v>
      </c>
      <c r="Y217" s="924">
        <v>8.0000000000000002E-3</v>
      </c>
      <c r="Z217" s="926">
        <v>0.56000000000000005</v>
      </c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5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>
        <v>162.864</v>
      </c>
      <c r="T218" s="930">
        <v>70.146000000000001</v>
      </c>
      <c r="U218" s="934">
        <v>10.53</v>
      </c>
      <c r="V218" s="936">
        <v>0</v>
      </c>
      <c r="W218" s="1078">
        <v>50.76</v>
      </c>
      <c r="X218" s="937">
        <v>0</v>
      </c>
      <c r="Y218" s="936">
        <v>3.024</v>
      </c>
      <c r="Z218" s="938">
        <v>277.66800000000001</v>
      </c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5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>
        <v>115</v>
      </c>
      <c r="T219" s="942">
        <v>138</v>
      </c>
      <c r="U219" s="946">
        <v>142</v>
      </c>
      <c r="V219" s="948">
        <v>0</v>
      </c>
      <c r="W219" s="980">
        <v>254</v>
      </c>
      <c r="X219" s="947">
        <v>0</v>
      </c>
      <c r="Y219" s="948">
        <v>378</v>
      </c>
      <c r="Z219" s="949">
        <v>496</v>
      </c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5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>
        <v>4.3479999999999999</v>
      </c>
      <c r="T220" s="918">
        <v>0.92400000000000004</v>
      </c>
      <c r="U220" s="922">
        <v>4.8000000000000001E-2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5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>
        <v>653.44899999999996</v>
      </c>
      <c r="T221" s="930">
        <v>204.28200000000001</v>
      </c>
      <c r="U221" s="934">
        <v>10.26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5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>
        <v>150</v>
      </c>
      <c r="T222" s="942">
        <v>221</v>
      </c>
      <c r="U222" s="946">
        <v>214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5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>
        <v>932.60599999999999</v>
      </c>
      <c r="T223" s="918">
        <v>458.69299999999998</v>
      </c>
      <c r="U223" s="922">
        <v>66.462000000000003</v>
      </c>
      <c r="V223" s="924">
        <v>49.167999999999999</v>
      </c>
      <c r="W223" s="1077">
        <v>15.384</v>
      </c>
      <c r="X223" s="925">
        <v>11.907</v>
      </c>
      <c r="Y223" s="924">
        <v>8.1639999999999997</v>
      </c>
      <c r="Z223" s="926">
        <v>12.972</v>
      </c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5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>
        <v>46747.43</v>
      </c>
      <c r="T224" s="930">
        <v>23332.098999999998</v>
      </c>
      <c r="U224" s="934">
        <v>4295.8029999999999</v>
      </c>
      <c r="V224" s="936">
        <v>3558.2660000000001</v>
      </c>
      <c r="W224" s="1078">
        <v>1275.0740000000001</v>
      </c>
      <c r="X224" s="937">
        <v>1008.3869999999999</v>
      </c>
      <c r="Y224" s="936">
        <v>694.221</v>
      </c>
      <c r="Z224" s="938">
        <v>1300.277</v>
      </c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5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>
        <v>50</v>
      </c>
      <c r="T225" s="942">
        <v>51</v>
      </c>
      <c r="U225" s="946">
        <v>65</v>
      </c>
      <c r="V225" s="948">
        <v>72</v>
      </c>
      <c r="W225" s="980">
        <v>83</v>
      </c>
      <c r="X225" s="947">
        <v>85</v>
      </c>
      <c r="Y225" s="948">
        <v>85</v>
      </c>
      <c r="Z225" s="949">
        <v>100</v>
      </c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5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263.791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>
        <v>290.87200000000001</v>
      </c>
      <c r="T226" s="918">
        <v>311.92599999999999</v>
      </c>
      <c r="U226" s="922">
        <v>281.20499999999998</v>
      </c>
      <c r="V226" s="924">
        <v>314.24</v>
      </c>
      <c r="W226" s="1077">
        <v>295.51799999999997</v>
      </c>
      <c r="X226" s="925">
        <v>349.21199999999999</v>
      </c>
      <c r="Y226" s="924">
        <v>266.60700000000003</v>
      </c>
      <c r="Z226" s="926">
        <v>249.11600000000001</v>
      </c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5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92503.267999999996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>
        <v>76027.672999999995</v>
      </c>
      <c r="T227" s="930">
        <v>78149.766000000003</v>
      </c>
      <c r="U227" s="934">
        <v>71618.573000000004</v>
      </c>
      <c r="V227" s="936">
        <v>70510.945999999996</v>
      </c>
      <c r="W227" s="1078">
        <v>66194.218999999997</v>
      </c>
      <c r="X227" s="937">
        <v>75571.297000000006</v>
      </c>
      <c r="Y227" s="936">
        <v>60992.680999999997</v>
      </c>
      <c r="Z227" s="938">
        <v>57900.972000000002</v>
      </c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5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351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>
        <v>261</v>
      </c>
      <c r="T228" s="942">
        <v>251</v>
      </c>
      <c r="U228" s="946">
        <v>255</v>
      </c>
      <c r="V228" s="948">
        <v>224</v>
      </c>
      <c r="W228" s="980">
        <v>224</v>
      </c>
      <c r="X228" s="947">
        <v>216</v>
      </c>
      <c r="Y228" s="948">
        <v>229</v>
      </c>
      <c r="Z228" s="949">
        <v>232</v>
      </c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5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>
        <v>114.26300000000001</v>
      </c>
      <c r="T229" s="918">
        <v>95.228999999999999</v>
      </c>
      <c r="U229" s="922">
        <v>58.232999999999997</v>
      </c>
      <c r="V229" s="924">
        <v>33.808</v>
      </c>
      <c r="W229" s="1077">
        <v>22.773</v>
      </c>
      <c r="X229" s="925">
        <v>19.626999999999999</v>
      </c>
      <c r="Y229" s="924">
        <v>14.305</v>
      </c>
      <c r="Z229" s="926">
        <v>10.108000000000001</v>
      </c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5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>
        <v>56569.73</v>
      </c>
      <c r="T230" s="930">
        <v>44334.296000000002</v>
      </c>
      <c r="U230" s="934">
        <v>28759.241999999998</v>
      </c>
      <c r="V230" s="936">
        <v>19210.560000000001</v>
      </c>
      <c r="W230" s="1078">
        <v>14074.852000000001</v>
      </c>
      <c r="X230" s="937">
        <v>12390.429</v>
      </c>
      <c r="Y230" s="936">
        <v>10284.022999999999</v>
      </c>
      <c r="Z230" s="938">
        <v>8041.6540000000005</v>
      </c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5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>
        <v>495</v>
      </c>
      <c r="T231" s="942">
        <v>466</v>
      </c>
      <c r="U231" s="946">
        <v>494</v>
      </c>
      <c r="V231" s="948">
        <v>568</v>
      </c>
      <c r="W231" s="980">
        <v>618</v>
      </c>
      <c r="X231" s="947">
        <v>631</v>
      </c>
      <c r="Y231" s="948">
        <v>719</v>
      </c>
      <c r="Z231" s="949">
        <v>796</v>
      </c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5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>
        <v>772.10699999999997</v>
      </c>
      <c r="T232" s="918">
        <v>701.67100000000005</v>
      </c>
      <c r="U232" s="922">
        <v>708.827</v>
      </c>
      <c r="V232" s="924">
        <v>716.52300000000002</v>
      </c>
      <c r="W232" s="1077">
        <v>650.42200000000003</v>
      </c>
      <c r="X232" s="925">
        <v>662.98500000000001</v>
      </c>
      <c r="Y232" s="924">
        <v>427.99900000000002</v>
      </c>
      <c r="Z232" s="926">
        <v>306.99700000000001</v>
      </c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5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>
        <v>315741.02399999998</v>
      </c>
      <c r="T233" s="930">
        <v>298217.32299999997</v>
      </c>
      <c r="U233" s="934">
        <v>277326.853</v>
      </c>
      <c r="V233" s="936">
        <v>271095.67800000001</v>
      </c>
      <c r="W233" s="1078">
        <v>238259.61</v>
      </c>
      <c r="X233" s="937">
        <v>208462.2</v>
      </c>
      <c r="Y233" s="936">
        <v>122632.22</v>
      </c>
      <c r="Z233" s="938">
        <v>148815.74799999999</v>
      </c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5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>
        <v>409</v>
      </c>
      <c r="T234" s="942">
        <v>425</v>
      </c>
      <c r="U234" s="946">
        <v>391</v>
      </c>
      <c r="V234" s="948">
        <v>378</v>
      </c>
      <c r="W234" s="980">
        <v>366</v>
      </c>
      <c r="X234" s="947">
        <v>314</v>
      </c>
      <c r="Y234" s="948">
        <v>287</v>
      </c>
      <c r="Z234" s="949">
        <v>485</v>
      </c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5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>
        <v>76.251999999999995</v>
      </c>
      <c r="T235" s="918">
        <v>75.820999999999998</v>
      </c>
      <c r="U235" s="922">
        <v>61.865000000000002</v>
      </c>
      <c r="V235" s="924">
        <v>52.354999999999997</v>
      </c>
      <c r="W235" s="1077">
        <v>51.658000000000001</v>
      </c>
      <c r="X235" s="925">
        <v>69.900000000000006</v>
      </c>
      <c r="Y235" s="924">
        <v>65.536000000000001</v>
      </c>
      <c r="Z235" s="926">
        <v>52.924999999999997</v>
      </c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5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>
        <v>29012.967000000001</v>
      </c>
      <c r="T236" s="930">
        <v>30632.922999999999</v>
      </c>
      <c r="U236" s="934">
        <v>30596.741999999998</v>
      </c>
      <c r="V236" s="936">
        <v>34046.31</v>
      </c>
      <c r="W236" s="1078">
        <v>39147.091999999997</v>
      </c>
      <c r="X236" s="937">
        <v>49486.5</v>
      </c>
      <c r="Y236" s="936">
        <v>38880.47</v>
      </c>
      <c r="Z236" s="938">
        <v>35254.262999999999</v>
      </c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5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>
        <v>380</v>
      </c>
      <c r="T237" s="942">
        <v>404</v>
      </c>
      <c r="U237" s="946">
        <v>495</v>
      </c>
      <c r="V237" s="948">
        <v>650</v>
      </c>
      <c r="W237" s="980">
        <v>758</v>
      </c>
      <c r="X237" s="947">
        <v>708</v>
      </c>
      <c r="Y237" s="948">
        <v>593</v>
      </c>
      <c r="Z237" s="949">
        <v>666</v>
      </c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5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>
        <v>1.77</v>
      </c>
      <c r="T238" s="918">
        <v>9.2999999999999999E-2</v>
      </c>
      <c r="U238" s="922">
        <v>0.11700000000000001</v>
      </c>
      <c r="V238" s="924">
        <v>9.9000000000000005E-2</v>
      </c>
      <c r="W238" s="1077">
        <v>3.2000000000000001E-2</v>
      </c>
      <c r="X238" s="925">
        <v>2.8000000000000001E-2</v>
      </c>
      <c r="Y238" s="924">
        <v>0</v>
      </c>
      <c r="Z238" s="926">
        <v>0</v>
      </c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5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>
        <v>484.488</v>
      </c>
      <c r="T239" s="930">
        <v>72.144000000000005</v>
      </c>
      <c r="U239" s="934">
        <v>89.424000000000007</v>
      </c>
      <c r="V239" s="936">
        <v>69.012</v>
      </c>
      <c r="W239" s="1078">
        <v>34.991999999999997</v>
      </c>
      <c r="X239" s="937">
        <v>30.024000000000001</v>
      </c>
      <c r="Y239" s="936">
        <v>0</v>
      </c>
      <c r="Z239" s="938">
        <v>0</v>
      </c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5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>
        <v>274</v>
      </c>
      <c r="T240" s="942">
        <v>776</v>
      </c>
      <c r="U240" s="946">
        <v>764</v>
      </c>
      <c r="V240" s="948">
        <v>697</v>
      </c>
      <c r="W240" s="980">
        <v>1094</v>
      </c>
      <c r="X240" s="947">
        <v>1072</v>
      </c>
      <c r="Y240" s="948">
        <v>0</v>
      </c>
      <c r="Z240" s="949">
        <v>0</v>
      </c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5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>
        <v>1.1890000000000001</v>
      </c>
      <c r="T241" s="918">
        <v>0.26800000000000002</v>
      </c>
      <c r="U241" s="922">
        <v>0.05</v>
      </c>
      <c r="V241" s="924">
        <v>0</v>
      </c>
      <c r="W241" s="1077">
        <v>0</v>
      </c>
      <c r="X241" s="925">
        <v>0</v>
      </c>
      <c r="Y241" s="924">
        <v>0</v>
      </c>
      <c r="Z241" s="926">
        <v>1.6E-2</v>
      </c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5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>
        <v>236.19499999999999</v>
      </c>
      <c r="T242" s="930">
        <v>76.787999999999997</v>
      </c>
      <c r="U242" s="934">
        <v>11.88</v>
      </c>
      <c r="V242" s="936">
        <v>0</v>
      </c>
      <c r="W242" s="1078">
        <v>0</v>
      </c>
      <c r="X242" s="937">
        <v>0</v>
      </c>
      <c r="Y242" s="936">
        <v>0</v>
      </c>
      <c r="Z242" s="938">
        <v>9.18</v>
      </c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5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>
        <v>199</v>
      </c>
      <c r="T243" s="942">
        <v>287</v>
      </c>
      <c r="U243" s="946">
        <v>238</v>
      </c>
      <c r="V243" s="948">
        <v>0</v>
      </c>
      <c r="W243" s="980">
        <v>0</v>
      </c>
      <c r="X243" s="947">
        <v>0</v>
      </c>
      <c r="Y243" s="948">
        <v>0</v>
      </c>
      <c r="Z243" s="949">
        <v>574</v>
      </c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5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>
        <v>158.14699999999999</v>
      </c>
      <c r="T244" s="918">
        <v>118.232</v>
      </c>
      <c r="U244" s="922">
        <v>97.817999999999998</v>
      </c>
      <c r="V244" s="924">
        <v>81.346999999999994</v>
      </c>
      <c r="W244" s="1077">
        <v>67.938000000000002</v>
      </c>
      <c r="X244" s="925">
        <v>49.036000000000001</v>
      </c>
      <c r="Y244" s="924">
        <v>24.167000000000002</v>
      </c>
      <c r="Z244" s="926">
        <v>19.305</v>
      </c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5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>
        <v>45520.46</v>
      </c>
      <c r="T245" s="930">
        <v>33408.305</v>
      </c>
      <c r="U245" s="934">
        <v>27906.848999999998</v>
      </c>
      <c r="V245" s="936">
        <v>23875.629000000001</v>
      </c>
      <c r="W245" s="1078">
        <v>17903.787</v>
      </c>
      <c r="X245" s="937">
        <v>12097.438</v>
      </c>
      <c r="Y245" s="936">
        <v>6019.2719999999999</v>
      </c>
      <c r="Z245" s="938">
        <v>7127.9250000000002</v>
      </c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5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>
        <v>288</v>
      </c>
      <c r="T246" s="942">
        <v>283</v>
      </c>
      <c r="U246" s="946">
        <v>285</v>
      </c>
      <c r="V246" s="948">
        <v>294</v>
      </c>
      <c r="W246" s="980">
        <v>264</v>
      </c>
      <c r="X246" s="947">
        <v>247</v>
      </c>
      <c r="Y246" s="948">
        <v>249</v>
      </c>
      <c r="Z246" s="949">
        <v>369</v>
      </c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5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>
        <v>19.096</v>
      </c>
      <c r="T247" s="918">
        <v>36.344000000000001</v>
      </c>
      <c r="U247" s="922">
        <v>70.332999999999998</v>
      </c>
      <c r="V247" s="924">
        <v>115.577</v>
      </c>
      <c r="W247" s="1077">
        <v>108.443</v>
      </c>
      <c r="X247" s="925">
        <v>190.49700000000001</v>
      </c>
      <c r="Y247" s="924">
        <v>141.93799999999999</v>
      </c>
      <c r="Z247" s="926">
        <v>114.709</v>
      </c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5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>
        <v>8007.6660000000002</v>
      </c>
      <c r="T248" s="930">
        <v>13797.075000000001</v>
      </c>
      <c r="U248" s="934">
        <v>23899.754000000001</v>
      </c>
      <c r="V248" s="936">
        <v>38364.661</v>
      </c>
      <c r="W248" s="1078">
        <v>33985.428999999996</v>
      </c>
      <c r="X248" s="937">
        <v>52429.942000000003</v>
      </c>
      <c r="Y248" s="936">
        <v>30278.605</v>
      </c>
      <c r="Z248" s="938">
        <v>25261.054</v>
      </c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5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>
        <v>419</v>
      </c>
      <c r="T249" s="942">
        <v>380</v>
      </c>
      <c r="U249" s="946">
        <v>340</v>
      </c>
      <c r="V249" s="948">
        <v>332</v>
      </c>
      <c r="W249" s="980">
        <v>313</v>
      </c>
      <c r="X249" s="947">
        <v>275</v>
      </c>
      <c r="Y249" s="948">
        <v>213</v>
      </c>
      <c r="Z249" s="949">
        <v>220</v>
      </c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5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8.6850000000000005</v>
      </c>
      <c r="R250" s="923">
        <v>17.962</v>
      </c>
      <c r="S250" s="924">
        <v>21.966000000000001</v>
      </c>
      <c r="T250" s="918">
        <v>41.003999999999998</v>
      </c>
      <c r="U250" s="922">
        <v>118.489</v>
      </c>
      <c r="V250" s="924">
        <v>186.792</v>
      </c>
      <c r="W250" s="1077">
        <v>165.852</v>
      </c>
      <c r="X250" s="925">
        <v>241.78299999999999</v>
      </c>
      <c r="Y250" s="924">
        <v>209.21</v>
      </c>
      <c r="Z250" s="926">
        <v>159.208</v>
      </c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5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2585.152</v>
      </c>
      <c r="R251" s="935">
        <v>4636.2780000000002</v>
      </c>
      <c r="S251" s="936">
        <v>6084.1059999999998</v>
      </c>
      <c r="T251" s="930">
        <v>11864.178</v>
      </c>
      <c r="U251" s="934">
        <v>33410.057000000001</v>
      </c>
      <c r="V251" s="936">
        <v>49323.097000000002</v>
      </c>
      <c r="W251" s="1078">
        <v>45272.877999999997</v>
      </c>
      <c r="X251" s="937">
        <v>62790.74</v>
      </c>
      <c r="Y251" s="936">
        <v>41054.701000000001</v>
      </c>
      <c r="Z251" s="938">
        <v>31695.012999999999</v>
      </c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5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298</v>
      </c>
      <c r="R252" s="947">
        <v>258</v>
      </c>
      <c r="S252" s="944">
        <v>277</v>
      </c>
      <c r="T252" s="942">
        <v>289</v>
      </c>
      <c r="U252" s="946">
        <v>282</v>
      </c>
      <c r="V252" s="948">
        <v>264</v>
      </c>
      <c r="W252" s="980">
        <v>273</v>
      </c>
      <c r="X252" s="947">
        <v>260</v>
      </c>
      <c r="Y252" s="948">
        <v>196</v>
      </c>
      <c r="Z252" s="949">
        <v>199</v>
      </c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5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>
        <v>127.67</v>
      </c>
      <c r="T253" s="918">
        <v>167.773</v>
      </c>
      <c r="U253" s="922">
        <v>170.41900000000001</v>
      </c>
      <c r="V253" s="924">
        <v>118.687</v>
      </c>
      <c r="W253" s="1077">
        <v>90.418999999999997</v>
      </c>
      <c r="X253" s="925">
        <v>86.34</v>
      </c>
      <c r="Y253" s="924">
        <v>80.201999999999998</v>
      </c>
      <c r="Z253" s="926">
        <v>46.956000000000003</v>
      </c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5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>
        <v>45259.326999999997</v>
      </c>
      <c r="T254" s="930">
        <v>65348.322999999997</v>
      </c>
      <c r="U254" s="934">
        <v>55297.023000000001</v>
      </c>
      <c r="V254" s="936">
        <v>39395.652999999998</v>
      </c>
      <c r="W254" s="1078">
        <v>28884.649000000001</v>
      </c>
      <c r="X254" s="937">
        <v>28778.934000000001</v>
      </c>
      <c r="Y254" s="936">
        <v>25466.352999999999</v>
      </c>
      <c r="Z254" s="938">
        <v>18703.493999999999</v>
      </c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5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>
        <v>355</v>
      </c>
      <c r="T255" s="942">
        <v>390</v>
      </c>
      <c r="U255" s="946">
        <v>324</v>
      </c>
      <c r="V255" s="948">
        <v>332</v>
      </c>
      <c r="W255" s="980">
        <v>319</v>
      </c>
      <c r="X255" s="947">
        <v>333</v>
      </c>
      <c r="Y255" s="948">
        <v>318</v>
      </c>
      <c r="Z255" s="949">
        <v>398</v>
      </c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5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>
        <v>39.320999999999998</v>
      </c>
      <c r="T256" s="918">
        <v>92.52</v>
      </c>
      <c r="U256" s="922">
        <v>179.518</v>
      </c>
      <c r="V256" s="924">
        <v>202.62</v>
      </c>
      <c r="W256" s="1077">
        <v>176.20500000000001</v>
      </c>
      <c r="X256" s="925">
        <v>117.943</v>
      </c>
      <c r="Y256" s="924">
        <v>37.104999999999997</v>
      </c>
      <c r="Z256" s="926">
        <v>23.838999999999999</v>
      </c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5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>
        <v>20597.132000000001</v>
      </c>
      <c r="T257" s="930">
        <v>47290.847999999998</v>
      </c>
      <c r="U257" s="934">
        <v>85562.759000000005</v>
      </c>
      <c r="V257" s="936">
        <v>113030.3</v>
      </c>
      <c r="W257" s="1078">
        <v>108670.583</v>
      </c>
      <c r="X257" s="937">
        <v>64933.851999999999</v>
      </c>
      <c r="Y257" s="936">
        <v>20377.030999999999</v>
      </c>
      <c r="Z257" s="938">
        <v>15406.922</v>
      </c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5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>
        <v>524</v>
      </c>
      <c r="T258" s="942">
        <v>511</v>
      </c>
      <c r="U258" s="946">
        <v>477</v>
      </c>
      <c r="V258" s="948">
        <v>558</v>
      </c>
      <c r="W258" s="980">
        <v>617</v>
      </c>
      <c r="X258" s="947">
        <v>551</v>
      </c>
      <c r="Y258" s="948">
        <v>549</v>
      </c>
      <c r="Z258" s="949">
        <v>646</v>
      </c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5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>
        <v>506.02</v>
      </c>
      <c r="T259" s="918">
        <v>563.63900000000001</v>
      </c>
      <c r="U259" s="922">
        <v>563.93200000000002</v>
      </c>
      <c r="V259" s="924">
        <v>405.25799999999998</v>
      </c>
      <c r="W259" s="1077">
        <v>276.36700000000002</v>
      </c>
      <c r="X259" s="925">
        <v>155.739</v>
      </c>
      <c r="Y259" s="924">
        <v>114.626</v>
      </c>
      <c r="Z259" s="926">
        <v>118.979</v>
      </c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5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>
        <v>253955.96</v>
      </c>
      <c r="T260" s="930">
        <v>339278.65899999999</v>
      </c>
      <c r="U260" s="934">
        <v>331935.13</v>
      </c>
      <c r="V260" s="936">
        <v>209788.799</v>
      </c>
      <c r="W260" s="1078">
        <v>145277.74100000001</v>
      </c>
      <c r="X260" s="937">
        <v>82304.683999999994</v>
      </c>
      <c r="Y260" s="936">
        <v>65308.269</v>
      </c>
      <c r="Z260" s="938">
        <v>64574.519</v>
      </c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5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>
        <v>502</v>
      </c>
      <c r="T261" s="942">
        <v>602</v>
      </c>
      <c r="U261" s="946">
        <v>589</v>
      </c>
      <c r="V261" s="948">
        <v>518</v>
      </c>
      <c r="W261" s="980">
        <v>526</v>
      </c>
      <c r="X261" s="947">
        <v>528</v>
      </c>
      <c r="Y261" s="948">
        <v>570</v>
      </c>
      <c r="Z261" s="949">
        <v>543</v>
      </c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5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2.5150000000000001</v>
      </c>
      <c r="R262" s="923">
        <v>6.3470000000000004</v>
      </c>
      <c r="S262" s="924">
        <v>42.27</v>
      </c>
      <c r="T262" s="918">
        <v>394.62900000000002</v>
      </c>
      <c r="U262" s="922">
        <v>742.64400000000001</v>
      </c>
      <c r="V262" s="924">
        <v>832.04700000000003</v>
      </c>
      <c r="W262" s="1077">
        <v>523.18399999999997</v>
      </c>
      <c r="X262" s="925">
        <v>203.58</v>
      </c>
      <c r="Y262" s="924">
        <v>24.1</v>
      </c>
      <c r="Z262" s="926">
        <v>0.9</v>
      </c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5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1508.5550000000001</v>
      </c>
      <c r="R263" s="935">
        <v>3155.748</v>
      </c>
      <c r="S263" s="936">
        <v>18099.092000000001</v>
      </c>
      <c r="T263" s="930">
        <v>110138.34699999999</v>
      </c>
      <c r="U263" s="934">
        <v>174156.87899999999</v>
      </c>
      <c r="V263" s="936">
        <v>184195.022</v>
      </c>
      <c r="W263" s="1078">
        <v>103903.65700000001</v>
      </c>
      <c r="X263" s="937">
        <v>33101.610999999997</v>
      </c>
      <c r="Y263" s="936">
        <v>3080.01</v>
      </c>
      <c r="Z263" s="938">
        <v>127.44</v>
      </c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6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600</v>
      </c>
      <c r="R264" s="947">
        <v>497</v>
      </c>
      <c r="S264" s="944">
        <v>428</v>
      </c>
      <c r="T264" s="942">
        <v>279</v>
      </c>
      <c r="U264" s="946">
        <v>235</v>
      </c>
      <c r="V264" s="948">
        <v>221</v>
      </c>
      <c r="W264" s="980">
        <v>199</v>
      </c>
      <c r="X264" s="947">
        <v>163</v>
      </c>
      <c r="Y264" s="948">
        <v>128</v>
      </c>
      <c r="Z264" s="949">
        <v>142</v>
      </c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6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429</v>
      </c>
      <c r="Q265" s="918">
        <v>0.71</v>
      </c>
      <c r="R265" s="923">
        <v>5.3289999999999997</v>
      </c>
      <c r="S265" s="924">
        <v>8.49</v>
      </c>
      <c r="T265" s="918">
        <v>27.056999999999999</v>
      </c>
      <c r="U265" s="922">
        <v>46.555999999999997</v>
      </c>
      <c r="V265" s="924">
        <v>87.738</v>
      </c>
      <c r="W265" s="1077">
        <v>99.131</v>
      </c>
      <c r="X265" s="925">
        <v>166.77</v>
      </c>
      <c r="Y265" s="924">
        <v>109.64</v>
      </c>
      <c r="Z265" s="926">
        <v>39.762999999999998</v>
      </c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6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429</v>
      </c>
      <c r="Q266" s="930">
        <v>248.94</v>
      </c>
      <c r="R266" s="935">
        <v>3338.82</v>
      </c>
      <c r="S266" s="936">
        <v>4427.1360000000004</v>
      </c>
      <c r="T266" s="930">
        <v>15045.535</v>
      </c>
      <c r="U266" s="934">
        <v>22114.83</v>
      </c>
      <c r="V266" s="936">
        <v>33266.375999999997</v>
      </c>
      <c r="W266" s="1078">
        <v>35064.974000000002</v>
      </c>
      <c r="X266" s="937">
        <v>47806.714999999997</v>
      </c>
      <c r="Y266" s="936">
        <v>21560.776000000002</v>
      </c>
      <c r="Z266" s="938">
        <v>6521.8940000000002</v>
      </c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6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429</v>
      </c>
      <c r="Q267" s="942">
        <v>351</v>
      </c>
      <c r="R267" s="947">
        <v>627</v>
      </c>
      <c r="S267" s="944">
        <v>521</v>
      </c>
      <c r="T267" s="942">
        <v>556</v>
      </c>
      <c r="U267" s="946">
        <v>475</v>
      </c>
      <c r="V267" s="948">
        <v>379</v>
      </c>
      <c r="W267" s="980">
        <v>354</v>
      </c>
      <c r="X267" s="947">
        <v>287</v>
      </c>
      <c r="Y267" s="948">
        <v>197</v>
      </c>
      <c r="Z267" s="949">
        <v>164</v>
      </c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6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>
        <v>48.650000000000006</v>
      </c>
      <c r="T268" s="918">
        <v>154.42599999999999</v>
      </c>
      <c r="U268" s="922">
        <v>192.51400000000001</v>
      </c>
      <c r="V268" s="962">
        <v>221.191</v>
      </c>
      <c r="W268" s="1077">
        <v>400.30399999999997</v>
      </c>
      <c r="X268" s="923">
        <v>303.55899999999997</v>
      </c>
      <c r="Y268" s="962">
        <v>219.785</v>
      </c>
      <c r="Z268" s="963">
        <v>55.200999999999993</v>
      </c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6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>
        <v>8026.6909999999998</v>
      </c>
      <c r="T269" s="930">
        <v>21870.237999999998</v>
      </c>
      <c r="U269" s="968">
        <v>23649.764000000003</v>
      </c>
      <c r="V269" s="936">
        <v>23099.379000000001</v>
      </c>
      <c r="W269" s="1078">
        <v>41263.538</v>
      </c>
      <c r="X269" s="937">
        <v>39976.046000000002</v>
      </c>
      <c r="Y269" s="975">
        <v>39959.790999999997</v>
      </c>
      <c r="Z269" s="976">
        <v>9935.3639999999996</v>
      </c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6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429</v>
      </c>
      <c r="Q270" s="942">
        <v>263.36197916666663</v>
      </c>
      <c r="R270" s="947">
        <v>172.22347990132056</v>
      </c>
      <c r="S270" s="944">
        <v>164.98850976361766</v>
      </c>
      <c r="T270" s="942">
        <v>141.62277077694171</v>
      </c>
      <c r="U270" s="946">
        <v>122.84698255711274</v>
      </c>
      <c r="V270" s="948">
        <v>104.43182136705381</v>
      </c>
      <c r="W270" s="980">
        <v>103.08050381709901</v>
      </c>
      <c r="X270" s="947">
        <v>131.69119018049213</v>
      </c>
      <c r="Y270" s="948">
        <v>181.81309461519211</v>
      </c>
      <c r="Z270" s="949">
        <v>179.98521765910039</v>
      </c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6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>
        <v>154.393</v>
      </c>
      <c r="T271" s="918">
        <v>163.023</v>
      </c>
      <c r="U271" s="922">
        <v>184.91300000000001</v>
      </c>
      <c r="V271" s="924">
        <v>194.61799999999999</v>
      </c>
      <c r="W271" s="1077">
        <v>192.49</v>
      </c>
      <c r="X271" s="925">
        <v>210.01499999999999</v>
      </c>
      <c r="Y271" s="924">
        <v>167.93199999999999</v>
      </c>
      <c r="Z271" s="926">
        <v>131.845</v>
      </c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6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>
        <v>53126.599000000002</v>
      </c>
      <c r="T272" s="930">
        <v>54551.194000000003</v>
      </c>
      <c r="U272" s="934">
        <v>58981.553999999996</v>
      </c>
      <c r="V272" s="936">
        <v>60591.345999999998</v>
      </c>
      <c r="W272" s="1078">
        <v>58613.798000000003</v>
      </c>
      <c r="X272" s="937">
        <v>63099.807000000001</v>
      </c>
      <c r="Y272" s="936">
        <v>51572.688999999998</v>
      </c>
      <c r="Z272" s="938">
        <v>39968.440999999999</v>
      </c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6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>
        <v>344</v>
      </c>
      <c r="T273" s="942">
        <v>335</v>
      </c>
      <c r="U273" s="946">
        <v>319</v>
      </c>
      <c r="V273" s="948">
        <v>311</v>
      </c>
      <c r="W273" s="980">
        <v>305</v>
      </c>
      <c r="X273" s="947">
        <v>300</v>
      </c>
      <c r="Y273" s="948">
        <v>307</v>
      </c>
      <c r="Z273" s="949">
        <v>303</v>
      </c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6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>
        <v>32.451000000000001</v>
      </c>
      <c r="T274" s="918">
        <v>44.771000000000001</v>
      </c>
      <c r="U274" s="922">
        <v>71.912000000000006</v>
      </c>
      <c r="V274" s="924">
        <v>64.096000000000004</v>
      </c>
      <c r="W274" s="1077">
        <v>106.672</v>
      </c>
      <c r="X274" s="925">
        <v>43.533000000000001</v>
      </c>
      <c r="Y274" s="924">
        <v>21.795000000000002</v>
      </c>
      <c r="Z274" s="926">
        <v>18.29</v>
      </c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6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>
        <v>4360.5290000000005</v>
      </c>
      <c r="T275" s="930">
        <v>5222.49</v>
      </c>
      <c r="U275" s="934">
        <v>7984.6570000000002</v>
      </c>
      <c r="V275" s="936">
        <v>6160.1059999999998</v>
      </c>
      <c r="W275" s="1078">
        <v>9319.6479999999992</v>
      </c>
      <c r="X275" s="937">
        <v>3535.92</v>
      </c>
      <c r="Y275" s="936">
        <v>1254.8520000000001</v>
      </c>
      <c r="Z275" s="938">
        <v>992.62800000000004</v>
      </c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6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>
        <v>134</v>
      </c>
      <c r="T276" s="942">
        <v>117</v>
      </c>
      <c r="U276" s="946">
        <v>111</v>
      </c>
      <c r="V276" s="948">
        <v>96</v>
      </c>
      <c r="W276" s="980">
        <v>87</v>
      </c>
      <c r="X276" s="947">
        <v>81</v>
      </c>
      <c r="Y276" s="948">
        <v>58</v>
      </c>
      <c r="Z276" s="949">
        <v>54</v>
      </c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6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>
        <v>33.597000000000001</v>
      </c>
      <c r="T277" s="918">
        <v>24.553000000000001</v>
      </c>
      <c r="U277" s="922">
        <v>24.966000000000001</v>
      </c>
      <c r="V277" s="924">
        <v>57.887</v>
      </c>
      <c r="W277" s="1077">
        <v>101.57599999999999</v>
      </c>
      <c r="X277" s="925">
        <v>159.45400000000001</v>
      </c>
      <c r="Y277" s="924">
        <v>191.21799999999999</v>
      </c>
      <c r="Z277" s="926">
        <v>175.04900000000001</v>
      </c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6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>
        <v>48010.091</v>
      </c>
      <c r="T278" s="930">
        <v>41838.928999999996</v>
      </c>
      <c r="U278" s="934">
        <v>44041.385000000002</v>
      </c>
      <c r="V278" s="936">
        <v>57848.769</v>
      </c>
      <c r="W278" s="1078">
        <v>58967.99</v>
      </c>
      <c r="X278" s="937">
        <v>81352.944000000003</v>
      </c>
      <c r="Y278" s="936">
        <v>80179.797000000006</v>
      </c>
      <c r="Z278" s="938">
        <v>66161.383000000002</v>
      </c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6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>
        <v>1429</v>
      </c>
      <c r="T279" s="942">
        <v>1704</v>
      </c>
      <c r="U279" s="946">
        <v>1764</v>
      </c>
      <c r="V279" s="948">
        <v>999</v>
      </c>
      <c r="W279" s="980">
        <v>581</v>
      </c>
      <c r="X279" s="947">
        <v>510</v>
      </c>
      <c r="Y279" s="948">
        <v>419</v>
      </c>
      <c r="Z279" s="949">
        <v>378</v>
      </c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6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>
        <v>95.103999999999999</v>
      </c>
      <c r="T280" s="918">
        <v>103.42400000000001</v>
      </c>
      <c r="U280" s="922">
        <v>93.293000000000006</v>
      </c>
      <c r="V280" s="924">
        <v>97.012</v>
      </c>
      <c r="W280" s="1077">
        <v>91.174000000000007</v>
      </c>
      <c r="X280" s="925">
        <v>94.861999999999995</v>
      </c>
      <c r="Y280" s="924">
        <v>90.456999999999994</v>
      </c>
      <c r="Z280" s="926">
        <v>78.992000000000004</v>
      </c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6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>
        <v>27405.975999999999</v>
      </c>
      <c r="T281" s="930">
        <v>28055.167000000001</v>
      </c>
      <c r="U281" s="934">
        <v>32604.237000000001</v>
      </c>
      <c r="V281" s="936">
        <v>32041.350999999999</v>
      </c>
      <c r="W281" s="1078">
        <v>32016.76</v>
      </c>
      <c r="X281" s="937">
        <v>35577.22</v>
      </c>
      <c r="Y281" s="936">
        <v>33584.248</v>
      </c>
      <c r="Z281" s="938">
        <v>30119.172999999999</v>
      </c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6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>
        <v>288</v>
      </c>
      <c r="T282" s="942">
        <v>271</v>
      </c>
      <c r="U282" s="946">
        <v>349</v>
      </c>
      <c r="V282" s="948">
        <v>330</v>
      </c>
      <c r="W282" s="980">
        <v>351</v>
      </c>
      <c r="X282" s="947">
        <v>375</v>
      </c>
      <c r="Y282" s="948">
        <v>371</v>
      </c>
      <c r="Z282" s="949">
        <v>381</v>
      </c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6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>
        <v>0</v>
      </c>
      <c r="T283" s="1087">
        <v>0</v>
      </c>
      <c r="U283" s="922">
        <v>0</v>
      </c>
      <c r="V283" s="924">
        <v>0</v>
      </c>
      <c r="W283" s="1077">
        <v>0</v>
      </c>
      <c r="X283" s="925">
        <v>0</v>
      </c>
      <c r="Y283" s="924">
        <v>0.107</v>
      </c>
      <c r="Z283" s="926">
        <v>9.8000000000000004E-2</v>
      </c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6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>
        <v>0</v>
      </c>
      <c r="T284" s="985">
        <v>0</v>
      </c>
      <c r="U284" s="934">
        <v>0</v>
      </c>
      <c r="V284" s="936">
        <v>0</v>
      </c>
      <c r="W284" s="1078">
        <v>0</v>
      </c>
      <c r="X284" s="937">
        <v>0</v>
      </c>
      <c r="Y284" s="936">
        <v>115.992</v>
      </c>
      <c r="Z284" s="938">
        <v>105.3</v>
      </c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6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>
        <v>0</v>
      </c>
      <c r="T285" s="942">
        <v>0</v>
      </c>
      <c r="U285" s="946">
        <v>0</v>
      </c>
      <c r="V285" s="948">
        <v>0</v>
      </c>
      <c r="W285" s="980">
        <v>0</v>
      </c>
      <c r="X285" s="947">
        <v>0</v>
      </c>
      <c r="Y285" s="948">
        <v>1084</v>
      </c>
      <c r="Z285" s="949">
        <v>1074</v>
      </c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6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>
        <v>4.0000000000000001E-3</v>
      </c>
      <c r="T286" s="918">
        <v>5.0000000000000001E-3</v>
      </c>
      <c r="U286" s="922">
        <v>0</v>
      </c>
      <c r="V286" s="924">
        <v>6.0000000000000001E-3</v>
      </c>
      <c r="W286" s="1077">
        <v>2E-3</v>
      </c>
      <c r="X286" s="925">
        <v>4.0000000000000001E-3</v>
      </c>
      <c r="Y286" s="924">
        <v>1E-3</v>
      </c>
      <c r="Z286" s="926">
        <v>1E-3</v>
      </c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6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>
        <v>38.880000000000003</v>
      </c>
      <c r="T287" s="930">
        <v>27</v>
      </c>
      <c r="U287" s="934">
        <v>0</v>
      </c>
      <c r="V287" s="936">
        <v>28.08</v>
      </c>
      <c r="W287" s="1078">
        <v>8.64</v>
      </c>
      <c r="X287" s="937">
        <v>17.82</v>
      </c>
      <c r="Y287" s="936">
        <v>5.4</v>
      </c>
      <c r="Z287" s="938">
        <v>16.2</v>
      </c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6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>
        <v>9720</v>
      </c>
      <c r="T288" s="942">
        <v>5400</v>
      </c>
      <c r="U288" s="946">
        <v>0</v>
      </c>
      <c r="V288" s="948">
        <v>4680</v>
      </c>
      <c r="W288" s="980">
        <v>4320</v>
      </c>
      <c r="X288" s="947">
        <v>4455</v>
      </c>
      <c r="Y288" s="948">
        <v>5400</v>
      </c>
      <c r="Z288" s="949">
        <v>16200</v>
      </c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6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>
        <v>7.0510000000000002</v>
      </c>
      <c r="T289" s="918">
        <v>7.0650000000000004</v>
      </c>
      <c r="U289" s="922">
        <v>6.25</v>
      </c>
      <c r="V289" s="924">
        <v>5.6509999999999998</v>
      </c>
      <c r="W289" s="1077">
        <v>5.5030000000000001</v>
      </c>
      <c r="X289" s="925">
        <v>4.7489999999999997</v>
      </c>
      <c r="Y289" s="924">
        <v>4.4660000000000002</v>
      </c>
      <c r="Z289" s="926">
        <v>3.2320000000000002</v>
      </c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6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>
        <v>2267.5680000000002</v>
      </c>
      <c r="T290" s="930">
        <v>2242.377</v>
      </c>
      <c r="U290" s="934">
        <v>2086.884</v>
      </c>
      <c r="V290" s="936">
        <v>2113.83</v>
      </c>
      <c r="W290" s="1078">
        <v>2609.9279999999999</v>
      </c>
      <c r="X290" s="937">
        <v>2454.732</v>
      </c>
      <c r="Y290" s="936">
        <v>2384.8560000000002</v>
      </c>
      <c r="Z290" s="938">
        <v>2121.174</v>
      </c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6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>
        <v>322</v>
      </c>
      <c r="T291" s="942">
        <v>317</v>
      </c>
      <c r="U291" s="946">
        <v>334</v>
      </c>
      <c r="V291" s="948">
        <v>374</v>
      </c>
      <c r="W291" s="980">
        <v>474</v>
      </c>
      <c r="X291" s="947">
        <v>517</v>
      </c>
      <c r="Y291" s="948">
        <v>534</v>
      </c>
      <c r="Z291" s="949">
        <v>656</v>
      </c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6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>
        <v>9.6920000000000002</v>
      </c>
      <c r="T292" s="918">
        <v>8.4619999999999997</v>
      </c>
      <c r="U292" s="922">
        <v>7.1529999999999996</v>
      </c>
      <c r="V292" s="924">
        <v>5.14</v>
      </c>
      <c r="W292" s="1077">
        <v>3.1309999999999998</v>
      </c>
      <c r="X292" s="925">
        <v>2.37</v>
      </c>
      <c r="Y292" s="924">
        <v>1.2949999999999999</v>
      </c>
      <c r="Z292" s="926">
        <v>0.70299999999999996</v>
      </c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6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>
        <v>5326.4620000000004</v>
      </c>
      <c r="T293" s="930">
        <v>3830.6590000000001</v>
      </c>
      <c r="U293" s="934">
        <v>3277.2460000000001</v>
      </c>
      <c r="V293" s="936">
        <v>2748.1149999999998</v>
      </c>
      <c r="W293" s="1078">
        <v>2434.5030000000002</v>
      </c>
      <c r="X293" s="937">
        <v>2447.3150000000001</v>
      </c>
      <c r="Y293" s="936">
        <v>1629.43</v>
      </c>
      <c r="Z293" s="938">
        <v>995.30600000000004</v>
      </c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6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>
        <v>550</v>
      </c>
      <c r="T294" s="942">
        <v>453</v>
      </c>
      <c r="U294" s="946">
        <v>458</v>
      </c>
      <c r="V294" s="948">
        <v>535</v>
      </c>
      <c r="W294" s="980">
        <v>778</v>
      </c>
      <c r="X294" s="947">
        <v>1033</v>
      </c>
      <c r="Y294" s="948">
        <v>1258</v>
      </c>
      <c r="Z294" s="949">
        <v>1416</v>
      </c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6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>
        <v>0</v>
      </c>
      <c r="T295" s="1087">
        <v>1E-3</v>
      </c>
      <c r="U295" s="922">
        <v>1.9E-2</v>
      </c>
      <c r="V295" s="924">
        <v>1.7999999999999999E-2</v>
      </c>
      <c r="W295" s="1077">
        <v>0</v>
      </c>
      <c r="X295" s="925">
        <v>0</v>
      </c>
      <c r="Y295" s="924">
        <v>0</v>
      </c>
      <c r="Z295" s="926">
        <v>0</v>
      </c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6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>
        <v>0</v>
      </c>
      <c r="T296" s="985">
        <v>0.66400000000000003</v>
      </c>
      <c r="U296" s="934">
        <v>2.1509999999999998</v>
      </c>
      <c r="V296" s="936">
        <v>1.62</v>
      </c>
      <c r="W296" s="1078">
        <v>0</v>
      </c>
      <c r="X296" s="937">
        <v>0</v>
      </c>
      <c r="Y296" s="936">
        <v>0</v>
      </c>
      <c r="Z296" s="938">
        <v>0</v>
      </c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6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>
        <v>0</v>
      </c>
      <c r="T297" s="942">
        <v>664</v>
      </c>
      <c r="U297" s="946">
        <v>113</v>
      </c>
      <c r="V297" s="948">
        <v>90</v>
      </c>
      <c r="W297" s="980">
        <v>0</v>
      </c>
      <c r="X297" s="947">
        <v>0</v>
      </c>
      <c r="Y297" s="948">
        <v>0</v>
      </c>
      <c r="Z297" s="949">
        <v>0</v>
      </c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6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>
        <v>43.829000000000001</v>
      </c>
      <c r="T298" s="918">
        <v>27.564</v>
      </c>
      <c r="U298" s="922">
        <v>7.11</v>
      </c>
      <c r="V298" s="924">
        <v>1.47</v>
      </c>
      <c r="W298" s="1077">
        <v>0</v>
      </c>
      <c r="X298" s="925">
        <v>0</v>
      </c>
      <c r="Y298" s="924">
        <v>0</v>
      </c>
      <c r="Z298" s="926">
        <v>0</v>
      </c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6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>
        <v>13458.001</v>
      </c>
      <c r="T299" s="930">
        <v>6821.9110000000001</v>
      </c>
      <c r="U299" s="934">
        <v>1660.9110000000001</v>
      </c>
      <c r="V299" s="936">
        <v>215.244</v>
      </c>
      <c r="W299" s="1078">
        <v>0</v>
      </c>
      <c r="X299" s="937">
        <v>0</v>
      </c>
      <c r="Y299" s="936">
        <v>0</v>
      </c>
      <c r="Z299" s="938">
        <v>0</v>
      </c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6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>
        <v>307</v>
      </c>
      <c r="T300" s="942">
        <v>247</v>
      </c>
      <c r="U300" s="946">
        <v>234</v>
      </c>
      <c r="V300" s="948">
        <v>146</v>
      </c>
      <c r="W300" s="980">
        <v>0</v>
      </c>
      <c r="X300" s="947">
        <v>0</v>
      </c>
      <c r="Y300" s="948">
        <v>0</v>
      </c>
      <c r="Z300" s="949">
        <v>0</v>
      </c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6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>
        <v>82.491</v>
      </c>
      <c r="T301" s="918">
        <v>80.555999999999997</v>
      </c>
      <c r="U301" s="922">
        <v>72.81</v>
      </c>
      <c r="V301" s="924">
        <v>66.08</v>
      </c>
      <c r="W301" s="1077">
        <v>62.774000000000001</v>
      </c>
      <c r="X301" s="925">
        <v>60.415999999999997</v>
      </c>
      <c r="Y301" s="924">
        <v>49.908000000000001</v>
      </c>
      <c r="Z301" s="926">
        <v>44.311</v>
      </c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6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>
        <v>23358.137999999999</v>
      </c>
      <c r="T302" s="930">
        <v>22105.321</v>
      </c>
      <c r="U302" s="934">
        <v>22255.014999999999</v>
      </c>
      <c r="V302" s="936">
        <v>20667.333999999999</v>
      </c>
      <c r="W302" s="1078">
        <v>20590.743999999999</v>
      </c>
      <c r="X302" s="937">
        <v>20475.197</v>
      </c>
      <c r="Y302" s="936">
        <v>18556.829000000002</v>
      </c>
      <c r="Z302" s="938">
        <v>18820.348999999998</v>
      </c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6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>
        <v>283</v>
      </c>
      <c r="T303" s="942">
        <v>274</v>
      </c>
      <c r="U303" s="946">
        <v>306</v>
      </c>
      <c r="V303" s="948">
        <v>313</v>
      </c>
      <c r="W303" s="980">
        <v>328</v>
      </c>
      <c r="X303" s="947">
        <v>339</v>
      </c>
      <c r="Y303" s="948">
        <v>372</v>
      </c>
      <c r="Z303" s="949">
        <v>425</v>
      </c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6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>
        <v>11.446999999999999</v>
      </c>
      <c r="T304" s="918">
        <v>19.902000000000001</v>
      </c>
      <c r="U304" s="922">
        <v>25.324999999999999</v>
      </c>
      <c r="V304" s="924">
        <v>12.57</v>
      </c>
      <c r="W304" s="1077">
        <v>6.0650000000000004</v>
      </c>
      <c r="X304" s="925">
        <v>2.87</v>
      </c>
      <c r="Y304" s="924">
        <v>0.30499999999999999</v>
      </c>
      <c r="Z304" s="926">
        <v>2.4E-2</v>
      </c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6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>
        <v>10266.799000000001</v>
      </c>
      <c r="T305" s="930">
        <v>15375.251</v>
      </c>
      <c r="U305" s="934">
        <v>15249.293</v>
      </c>
      <c r="V305" s="936">
        <v>8483.1810000000005</v>
      </c>
      <c r="W305" s="1078">
        <v>3369.0160000000001</v>
      </c>
      <c r="X305" s="937">
        <v>1462.5250000000001</v>
      </c>
      <c r="Y305" s="936">
        <v>192.024</v>
      </c>
      <c r="Z305" s="938">
        <v>10.26</v>
      </c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6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>
        <v>897</v>
      </c>
      <c r="T306" s="942">
        <v>773</v>
      </c>
      <c r="U306" s="946">
        <v>602</v>
      </c>
      <c r="V306" s="948">
        <v>675</v>
      </c>
      <c r="W306" s="980">
        <v>555</v>
      </c>
      <c r="X306" s="947">
        <v>510</v>
      </c>
      <c r="Y306" s="948">
        <v>630</v>
      </c>
      <c r="Z306" s="949">
        <v>428</v>
      </c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6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>
        <v>25.998999999999999</v>
      </c>
      <c r="T307" s="918">
        <v>0.63</v>
      </c>
      <c r="U307" s="922">
        <v>8.0000000000000002E-3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6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>
        <v>10936.188</v>
      </c>
      <c r="T308" s="930">
        <v>207.9</v>
      </c>
      <c r="U308" s="934">
        <v>6.048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6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>
        <v>421</v>
      </c>
      <c r="T309" s="942">
        <v>330</v>
      </c>
      <c r="U309" s="946">
        <v>756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6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>
        <v>5.468</v>
      </c>
      <c r="T310" s="918">
        <v>5.6479999999999997</v>
      </c>
      <c r="U310" s="922">
        <v>6.9279999999999999</v>
      </c>
      <c r="V310" s="924">
        <v>6.0730000000000004</v>
      </c>
      <c r="W310" s="1077">
        <v>4.0190000000000001</v>
      </c>
      <c r="X310" s="925">
        <v>7.4809999999999999</v>
      </c>
      <c r="Y310" s="924">
        <v>8.8320000000000007</v>
      </c>
      <c r="Z310" s="926">
        <v>8.9459999999999997</v>
      </c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6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>
        <v>1571.615</v>
      </c>
      <c r="T311" s="985">
        <v>1843.086</v>
      </c>
      <c r="U311" s="934">
        <v>2110.2649999999999</v>
      </c>
      <c r="V311" s="936">
        <v>1976.7370000000001</v>
      </c>
      <c r="W311" s="1078">
        <v>1312.5319999999999</v>
      </c>
      <c r="X311" s="937">
        <v>2240.002</v>
      </c>
      <c r="Y311" s="936">
        <v>2567.2350000000001</v>
      </c>
      <c r="Z311" s="938">
        <v>2584.165</v>
      </c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6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>
        <v>287</v>
      </c>
      <c r="T312" s="942">
        <v>326</v>
      </c>
      <c r="U312" s="946">
        <v>305</v>
      </c>
      <c r="V312" s="948">
        <v>325</v>
      </c>
      <c r="W312" s="980">
        <v>327</v>
      </c>
      <c r="X312" s="947">
        <v>299</v>
      </c>
      <c r="Y312" s="948">
        <v>291</v>
      </c>
      <c r="Z312" s="949">
        <v>289</v>
      </c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6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>
        <v>7.8280000000000003</v>
      </c>
      <c r="T313" s="918">
        <v>9.7029999999999994</v>
      </c>
      <c r="U313" s="922">
        <v>7.5149999999999997</v>
      </c>
      <c r="V313" s="924">
        <v>6.2039999999999997</v>
      </c>
      <c r="W313" s="1077">
        <v>9.0150000000000006</v>
      </c>
      <c r="X313" s="925">
        <v>12.132999999999999</v>
      </c>
      <c r="Y313" s="924">
        <v>9.8629999999999995</v>
      </c>
      <c r="Z313" s="926">
        <v>6.7590000000000003</v>
      </c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6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>
        <v>8311.5720000000001</v>
      </c>
      <c r="T314" s="930">
        <v>10885.989</v>
      </c>
      <c r="U314" s="934">
        <v>7395.97</v>
      </c>
      <c r="V314" s="936">
        <v>6330.6260000000002</v>
      </c>
      <c r="W314" s="1078">
        <v>9503.2990000000009</v>
      </c>
      <c r="X314" s="937">
        <v>11488.996999999999</v>
      </c>
      <c r="Y314" s="936">
        <v>9900.8989999999994</v>
      </c>
      <c r="Z314" s="938">
        <v>7342.6120000000001</v>
      </c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6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>
        <v>1062</v>
      </c>
      <c r="T315" s="942">
        <v>1122</v>
      </c>
      <c r="U315" s="946">
        <v>984</v>
      </c>
      <c r="V315" s="948">
        <v>1020</v>
      </c>
      <c r="W315" s="980">
        <v>1054</v>
      </c>
      <c r="X315" s="947">
        <v>947</v>
      </c>
      <c r="Y315" s="948">
        <v>1004</v>
      </c>
      <c r="Z315" s="949">
        <v>1086</v>
      </c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6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>
        <v>0.51100000000000001</v>
      </c>
      <c r="T316" s="918">
        <v>1.171</v>
      </c>
      <c r="U316" s="922">
        <v>1.361</v>
      </c>
      <c r="V316" s="924">
        <v>0.499</v>
      </c>
      <c r="W316" s="1077">
        <v>0.67700000000000005</v>
      </c>
      <c r="X316" s="925">
        <v>0.70799999999999996</v>
      </c>
      <c r="Y316" s="924">
        <v>0.53800000000000003</v>
      </c>
      <c r="Z316" s="926">
        <v>0.38900000000000001</v>
      </c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6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>
        <v>420.18400000000003</v>
      </c>
      <c r="T317" s="930">
        <v>807.53599999999994</v>
      </c>
      <c r="U317" s="934">
        <v>761.61500000000001</v>
      </c>
      <c r="V317" s="936">
        <v>438.58699999999999</v>
      </c>
      <c r="W317" s="1078">
        <v>484.12099999999998</v>
      </c>
      <c r="X317" s="937">
        <v>552.85199999999998</v>
      </c>
      <c r="Y317" s="936">
        <v>400.16199999999998</v>
      </c>
      <c r="Z317" s="938">
        <v>332.07799999999997</v>
      </c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6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>
        <v>822</v>
      </c>
      <c r="T318" s="942">
        <v>690</v>
      </c>
      <c r="U318" s="946">
        <v>560</v>
      </c>
      <c r="V318" s="948">
        <v>879</v>
      </c>
      <c r="W318" s="980">
        <v>715</v>
      </c>
      <c r="X318" s="947">
        <v>781</v>
      </c>
      <c r="Y318" s="948">
        <v>744</v>
      </c>
      <c r="Z318" s="949">
        <v>854</v>
      </c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6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>
        <v>5.2619999999999996</v>
      </c>
      <c r="T319" s="918">
        <v>5.226</v>
      </c>
      <c r="U319" s="922">
        <v>5.758</v>
      </c>
      <c r="V319" s="924">
        <v>6.3029999999999999</v>
      </c>
      <c r="W319" s="1077">
        <v>6.3159999999999998</v>
      </c>
      <c r="X319" s="925">
        <v>8.6389999999999993</v>
      </c>
      <c r="Y319" s="924">
        <v>6.5709999999999997</v>
      </c>
      <c r="Z319" s="926">
        <v>5.3739999999999997</v>
      </c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6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>
        <v>13526.574000000001</v>
      </c>
      <c r="T320" s="930">
        <v>12657.337</v>
      </c>
      <c r="U320" s="934">
        <v>15510.626</v>
      </c>
      <c r="V320" s="936">
        <v>20768.911</v>
      </c>
      <c r="W320" s="1078">
        <v>23678.367999999999</v>
      </c>
      <c r="X320" s="937">
        <v>26646.263999999999</v>
      </c>
      <c r="Y320" s="936">
        <v>27652.491999999998</v>
      </c>
      <c r="Z320" s="938">
        <v>20564.759999999998</v>
      </c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6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>
        <v>2571</v>
      </c>
      <c r="T321" s="942">
        <v>2422</v>
      </c>
      <c r="U321" s="946">
        <v>2694</v>
      </c>
      <c r="V321" s="948">
        <v>3295</v>
      </c>
      <c r="W321" s="980">
        <v>3749</v>
      </c>
      <c r="X321" s="947">
        <v>3084</v>
      </c>
      <c r="Y321" s="948">
        <v>4208</v>
      </c>
      <c r="Z321" s="949">
        <v>3827</v>
      </c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6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>
        <v>16.632999999999999</v>
      </c>
      <c r="T322" s="918">
        <v>15.832000000000001</v>
      </c>
      <c r="U322" s="922">
        <v>16.199000000000002</v>
      </c>
      <c r="V322" s="924">
        <v>14.993</v>
      </c>
      <c r="W322" s="1077">
        <v>14.018000000000001</v>
      </c>
      <c r="X322" s="925">
        <v>15.31</v>
      </c>
      <c r="Y322" s="924">
        <v>14.189</v>
      </c>
      <c r="Z322" s="926">
        <v>13.058</v>
      </c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6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>
        <v>15521.413</v>
      </c>
      <c r="T323" s="930">
        <v>14468.002</v>
      </c>
      <c r="U323" s="934">
        <v>14613.819</v>
      </c>
      <c r="V323" s="936">
        <v>13618.527</v>
      </c>
      <c r="W323" s="1078">
        <v>12617.103999999999</v>
      </c>
      <c r="X323" s="937">
        <v>13504.901</v>
      </c>
      <c r="Y323" s="936">
        <v>12649.356</v>
      </c>
      <c r="Z323" s="938">
        <v>11693.626</v>
      </c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6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>
        <v>933</v>
      </c>
      <c r="T324" s="1093">
        <v>914</v>
      </c>
      <c r="U324" s="1094">
        <v>902</v>
      </c>
      <c r="V324" s="1095">
        <v>908</v>
      </c>
      <c r="W324" s="1099">
        <v>900</v>
      </c>
      <c r="X324" s="1098">
        <v>882</v>
      </c>
      <c r="Y324" s="1095">
        <v>891</v>
      </c>
      <c r="Z324" s="1100">
        <v>896</v>
      </c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456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702.38700000000006</v>
      </c>
      <c r="R325" s="1008">
        <v>1152.625</v>
      </c>
      <c r="S325" s="1006">
        <v>1333.575</v>
      </c>
      <c r="T325" s="1007">
        <v>1598.8150000000001</v>
      </c>
      <c r="U325" s="1008">
        <v>1229.8900000000001</v>
      </c>
      <c r="V325" s="1009">
        <v>774.26099999999997</v>
      </c>
      <c r="W325" s="1007">
        <v>427.12599999999998</v>
      </c>
      <c r="X325" s="1008">
        <v>368.26</v>
      </c>
      <c r="Y325" s="1009">
        <v>810.10800000000017</v>
      </c>
      <c r="Z325" s="1010">
        <v>678.01300000000003</v>
      </c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457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448165.50099999999</v>
      </c>
      <c r="R326" s="875">
        <v>619419.52499999991</v>
      </c>
      <c r="S326" s="873">
        <v>634796.82000000007</v>
      </c>
      <c r="T326" s="874">
        <v>668486.79800000018</v>
      </c>
      <c r="U326" s="875">
        <v>460557.69</v>
      </c>
      <c r="V326" s="876">
        <v>249641.90600000002</v>
      </c>
      <c r="W326" s="874">
        <v>142956.22000000003</v>
      </c>
      <c r="X326" s="875">
        <v>139754.91800000001</v>
      </c>
      <c r="Y326" s="876">
        <v>510985.65899999993</v>
      </c>
      <c r="Z326" s="877">
        <v>425201.84199999995</v>
      </c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458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638.06064320666519</v>
      </c>
      <c r="R327" s="1019">
        <v>537.3990022774102</v>
      </c>
      <c r="S327" s="1015">
        <v>476.01133794499748</v>
      </c>
      <c r="T327" s="1016">
        <v>418.11391436782878</v>
      </c>
      <c r="U327" s="1019">
        <v>374.47063558529624</v>
      </c>
      <c r="V327" s="1018">
        <v>322.42603721484102</v>
      </c>
      <c r="W327" s="1016">
        <v>334.69332234516287</v>
      </c>
      <c r="X327" s="1019">
        <v>379.50067343724544</v>
      </c>
      <c r="Y327" s="1018">
        <v>630.76239094046696</v>
      </c>
      <c r="Z327" s="1020">
        <v>627.12933527823202</v>
      </c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7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429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</v>
      </c>
      <c r="W328" s="1077">
        <v>0</v>
      </c>
      <c r="X328" s="923">
        <v>42.918000000000006</v>
      </c>
      <c r="Y328" s="924">
        <v>591.98799999999994</v>
      </c>
      <c r="Z328" s="926">
        <v>544.14499999999998</v>
      </c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7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429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0</v>
      </c>
      <c r="W329" s="1078">
        <v>0</v>
      </c>
      <c r="X329" s="935">
        <v>36127.133999999998</v>
      </c>
      <c r="Y329" s="936">
        <v>434623.859</v>
      </c>
      <c r="Z329" s="938">
        <v>372375.15499999997</v>
      </c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7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429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0</v>
      </c>
      <c r="W330" s="980">
        <v>0</v>
      </c>
      <c r="X330" s="947">
        <v>841.77114497413652</v>
      </c>
      <c r="Y330" s="948">
        <v>734.17680594876924</v>
      </c>
      <c r="Z330" s="949">
        <v>684.33074823806146</v>
      </c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7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429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5.0000000000000001E-3</v>
      </c>
      <c r="W331" s="1077">
        <v>3.8849999999999998</v>
      </c>
      <c r="X331" s="925">
        <v>42.218000000000004</v>
      </c>
      <c r="Y331" s="924">
        <v>589.18799999999999</v>
      </c>
      <c r="Z331" s="926">
        <v>539.11500000000001</v>
      </c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7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429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8.1</v>
      </c>
      <c r="W332" s="1078">
        <v>4710.42</v>
      </c>
      <c r="X332" s="937">
        <v>35735.364000000001</v>
      </c>
      <c r="Y332" s="936">
        <v>433516.75099999999</v>
      </c>
      <c r="Z332" s="938">
        <v>370980.76699999999</v>
      </c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7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429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1620</v>
      </c>
      <c r="W333" s="980">
        <v>1212</v>
      </c>
      <c r="X333" s="1105">
        <v>846</v>
      </c>
      <c r="Y333" s="948">
        <v>736</v>
      </c>
      <c r="Z333" s="949">
        <v>688</v>
      </c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7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429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0</v>
      </c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7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429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0</v>
      </c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7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429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0</v>
      </c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7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429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7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429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7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429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7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7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7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429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7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0.28499999999999998</v>
      </c>
      <c r="W343" s="1045">
        <v>0.85399999999999998</v>
      </c>
      <c r="X343" s="1107">
        <v>1.2969999999999999</v>
      </c>
      <c r="Y343" s="1042">
        <v>0.77600000000000002</v>
      </c>
      <c r="Z343" s="926">
        <v>0.44800000000000001</v>
      </c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7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617.54399999999998</v>
      </c>
      <c r="W344" s="1048">
        <v>1677.0329999999999</v>
      </c>
      <c r="X344" s="935">
        <v>2234.9520000000002</v>
      </c>
      <c r="Y344" s="1043">
        <v>1061.7429999999999</v>
      </c>
      <c r="Z344" s="938">
        <v>520.81000000000006</v>
      </c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7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429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2166.8210526315793</v>
      </c>
      <c r="W345" s="1051">
        <v>1963.7388758782201</v>
      </c>
      <c r="X345" s="947">
        <v>1723.170393215112</v>
      </c>
      <c r="Y345" s="1044">
        <v>1368.2255154639174</v>
      </c>
      <c r="Z345" s="949">
        <v>1162.5223214285716</v>
      </c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7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>
        <v>13.093</v>
      </c>
      <c r="T346" s="918">
        <v>1.4900000000000002</v>
      </c>
      <c r="U346" s="1046">
        <v>1E-3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7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>
        <v>11729.428</v>
      </c>
      <c r="T347" s="930">
        <v>1444.3489999999999</v>
      </c>
      <c r="U347" s="1049">
        <v>0.14000000000000001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7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>
        <v>895.8548842893149</v>
      </c>
      <c r="T348" s="942">
        <v>969.36174496644276</v>
      </c>
      <c r="U348" s="1052">
        <v>140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7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>
        <v>3.1120000000000001</v>
      </c>
      <c r="T349" s="918">
        <v>0.126</v>
      </c>
      <c r="U349" s="922">
        <v>1E-3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7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>
        <v>2714.3220000000001</v>
      </c>
      <c r="T350" s="930">
        <v>116.241</v>
      </c>
      <c r="U350" s="934">
        <v>0.14000000000000001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7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>
        <v>872</v>
      </c>
      <c r="T351" s="942">
        <v>923</v>
      </c>
      <c r="U351" s="946">
        <v>140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7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>
        <v>886.82499999999993</v>
      </c>
      <c r="T352" s="1116">
        <v>982.48400000000004</v>
      </c>
      <c r="U352" s="1117">
        <v>699.38499999999999</v>
      </c>
      <c r="V352" s="1126">
        <v>206.38000000000002</v>
      </c>
      <c r="W352" s="1123">
        <v>57.183999999999997</v>
      </c>
      <c r="X352" s="1124">
        <v>50.732999999999997</v>
      </c>
      <c r="Y352" s="1126">
        <v>68.67</v>
      </c>
      <c r="Z352" s="1127">
        <v>62.527999999999999</v>
      </c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7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>
        <v>476154.76999999996</v>
      </c>
      <c r="T353" s="930">
        <v>487552.13</v>
      </c>
      <c r="U353" s="934">
        <v>306258.44400000002</v>
      </c>
      <c r="V353" s="1084">
        <v>82326.294000000009</v>
      </c>
      <c r="W353" s="1078">
        <v>26020.496999999999</v>
      </c>
      <c r="X353" s="935">
        <v>25425.26</v>
      </c>
      <c r="Y353" s="1084">
        <v>38294.883999999998</v>
      </c>
      <c r="Z353" s="938">
        <v>32912.523000000001</v>
      </c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7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>
        <v>536.92077918416828</v>
      </c>
      <c r="T354" s="1134">
        <v>496.2443459639037</v>
      </c>
      <c r="U354" s="1135">
        <v>437.89678646239201</v>
      </c>
      <c r="V354" s="1143">
        <v>398.90635720515553</v>
      </c>
      <c r="W354" s="1140">
        <v>455.03107512590935</v>
      </c>
      <c r="X354" s="1141">
        <v>501.15822048765102</v>
      </c>
      <c r="Y354" s="1143">
        <v>557.66541430027667</v>
      </c>
      <c r="Z354" s="1144">
        <v>526.36455667860798</v>
      </c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7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429</v>
      </c>
      <c r="Q355" s="918">
        <v>0.55000000000000004</v>
      </c>
      <c r="R355" s="925">
        <v>8.5000000000000006E-2</v>
      </c>
      <c r="S355" s="955">
        <v>1.17</v>
      </c>
      <c r="T355" s="918">
        <v>4.7699999999999996</v>
      </c>
      <c r="U355" s="922">
        <v>2.609</v>
      </c>
      <c r="V355" s="924">
        <v>11.279</v>
      </c>
      <c r="W355" s="1077">
        <v>20.460999999999999</v>
      </c>
      <c r="X355" s="925">
        <v>33.738</v>
      </c>
      <c r="Y355" s="1149">
        <v>61.753</v>
      </c>
      <c r="Z355" s="963">
        <v>57.567</v>
      </c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7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429</v>
      </c>
      <c r="Q356" s="930">
        <v>408.24</v>
      </c>
      <c r="R356" s="937">
        <v>53.892000000000003</v>
      </c>
      <c r="S356" s="969">
        <v>723.16800000000001</v>
      </c>
      <c r="T356" s="930">
        <v>2250.7199999999998</v>
      </c>
      <c r="U356" s="934">
        <v>1099.7639999999999</v>
      </c>
      <c r="V356" s="936">
        <v>6511.1040000000003</v>
      </c>
      <c r="W356" s="1078">
        <v>12846.817999999999</v>
      </c>
      <c r="X356" s="937">
        <v>19408.528999999999</v>
      </c>
      <c r="Y356" s="975">
        <v>35338.086000000003</v>
      </c>
      <c r="Z356" s="976">
        <v>30813.534</v>
      </c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7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429</v>
      </c>
      <c r="Q357" s="942">
        <v>742</v>
      </c>
      <c r="R357" s="947">
        <v>634</v>
      </c>
      <c r="S357" s="944">
        <v>618</v>
      </c>
      <c r="T357" s="942">
        <v>472</v>
      </c>
      <c r="U357" s="946">
        <v>422</v>
      </c>
      <c r="V357" s="948">
        <v>577</v>
      </c>
      <c r="W357" s="980">
        <v>628</v>
      </c>
      <c r="X357" s="947">
        <v>575</v>
      </c>
      <c r="Y357" s="948">
        <v>572</v>
      </c>
      <c r="Z357" s="949">
        <v>535</v>
      </c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7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>
        <v>185.41900000000001</v>
      </c>
      <c r="T358" s="918">
        <v>150.899</v>
      </c>
      <c r="U358" s="922">
        <v>122.20099999999999</v>
      </c>
      <c r="V358" s="924">
        <v>29.228000000000002</v>
      </c>
      <c r="W358" s="1077">
        <v>6.2839999999999998</v>
      </c>
      <c r="X358" s="925">
        <v>6.9660000000000002</v>
      </c>
      <c r="Y358" s="924">
        <v>2.35</v>
      </c>
      <c r="Z358" s="926">
        <v>0.14399999999999999</v>
      </c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7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>
        <v>100461.783</v>
      </c>
      <c r="T359" s="930">
        <v>76028.264999999999</v>
      </c>
      <c r="U359" s="934">
        <v>51575.762000000002</v>
      </c>
      <c r="V359" s="936">
        <v>11131.147999999999</v>
      </c>
      <c r="W359" s="1078">
        <v>2168.424</v>
      </c>
      <c r="X359" s="937">
        <v>1757.5920000000001</v>
      </c>
      <c r="Y359" s="936">
        <v>476.82</v>
      </c>
      <c r="Z359" s="938">
        <v>51.03</v>
      </c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7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>
        <v>542</v>
      </c>
      <c r="T360" s="942">
        <v>504</v>
      </c>
      <c r="U360" s="946">
        <v>422</v>
      </c>
      <c r="V360" s="948">
        <v>381</v>
      </c>
      <c r="W360" s="980">
        <v>345</v>
      </c>
      <c r="X360" s="947">
        <v>252</v>
      </c>
      <c r="Y360" s="948">
        <v>203</v>
      </c>
      <c r="Z360" s="949">
        <v>354</v>
      </c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7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>
        <v>201.99199999999999</v>
      </c>
      <c r="T361" s="918">
        <v>183.62299999999999</v>
      </c>
      <c r="U361" s="922">
        <v>139.02099999999999</v>
      </c>
      <c r="V361" s="924">
        <v>19.192</v>
      </c>
      <c r="W361" s="1077">
        <v>2.8479999999999999</v>
      </c>
      <c r="X361" s="923">
        <v>2.722</v>
      </c>
      <c r="Y361" s="924">
        <v>1.6679999999999999</v>
      </c>
      <c r="Z361" s="926">
        <v>1.669</v>
      </c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7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>
        <v>113767.033</v>
      </c>
      <c r="T362" s="930">
        <v>100984.48</v>
      </c>
      <c r="U362" s="934">
        <v>67346.014999999999</v>
      </c>
      <c r="V362" s="936">
        <v>9215.5560000000005</v>
      </c>
      <c r="W362" s="1078">
        <v>1312.24</v>
      </c>
      <c r="X362" s="1150">
        <v>1349.2349999999999</v>
      </c>
      <c r="Y362" s="936">
        <v>824.09799999999996</v>
      </c>
      <c r="Z362" s="938">
        <v>799.97299999999996</v>
      </c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7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>
        <v>563</v>
      </c>
      <c r="T363" s="942">
        <v>550</v>
      </c>
      <c r="U363" s="946">
        <v>484</v>
      </c>
      <c r="V363" s="948">
        <v>480</v>
      </c>
      <c r="W363" s="980">
        <v>461</v>
      </c>
      <c r="X363" s="947">
        <v>496</v>
      </c>
      <c r="Y363" s="948">
        <v>494</v>
      </c>
      <c r="Z363" s="949">
        <v>479</v>
      </c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7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>
        <v>99.055000000000007</v>
      </c>
      <c r="T364" s="918">
        <v>184.946</v>
      </c>
      <c r="U364" s="922">
        <v>187.387</v>
      </c>
      <c r="V364" s="924">
        <v>279.03300000000002</v>
      </c>
      <c r="W364" s="1077">
        <v>159.04400000000001</v>
      </c>
      <c r="X364" s="925">
        <v>69.239999999999995</v>
      </c>
      <c r="Y364" s="924">
        <v>16.562000000000001</v>
      </c>
      <c r="Z364" s="926">
        <v>12.739000000000001</v>
      </c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7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>
        <v>20824.166000000001</v>
      </c>
      <c r="T365" s="930">
        <v>37211.819000000003</v>
      </c>
      <c r="U365" s="934">
        <v>43844.203999999998</v>
      </c>
      <c r="V365" s="936">
        <v>72699.05</v>
      </c>
      <c r="W365" s="1078">
        <v>43565.807000000001</v>
      </c>
      <c r="X365" s="937">
        <v>16827.544999999998</v>
      </c>
      <c r="Y365" s="936">
        <v>3168.547</v>
      </c>
      <c r="Z365" s="938">
        <v>2499.0120000000002</v>
      </c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7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>
        <v>210</v>
      </c>
      <c r="T366" s="942">
        <v>201</v>
      </c>
      <c r="U366" s="946">
        <v>234</v>
      </c>
      <c r="V366" s="948">
        <v>261</v>
      </c>
      <c r="W366" s="980">
        <v>274</v>
      </c>
      <c r="X366" s="947">
        <v>243</v>
      </c>
      <c r="Y366" s="948">
        <v>191</v>
      </c>
      <c r="Z366" s="949">
        <v>196</v>
      </c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7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>
        <v>330.88400000000001</v>
      </c>
      <c r="T367" s="918">
        <v>423.86</v>
      </c>
      <c r="U367" s="922">
        <v>339.75400000000002</v>
      </c>
      <c r="V367" s="924">
        <v>285.99900000000002</v>
      </c>
      <c r="W367" s="1077">
        <v>203.52199999999999</v>
      </c>
      <c r="X367" s="925">
        <v>201.26499999999999</v>
      </c>
      <c r="Y367" s="924">
        <v>129.38200000000001</v>
      </c>
      <c r="Z367" s="926">
        <v>56.095999999999997</v>
      </c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7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>
        <v>113738.933</v>
      </c>
      <c r="T368" s="930">
        <v>126259.69500000001</v>
      </c>
      <c r="U368" s="934">
        <v>102601.128</v>
      </c>
      <c r="V368" s="936">
        <v>88498.824999999997</v>
      </c>
      <c r="W368" s="1078">
        <v>61799.951000000001</v>
      </c>
      <c r="X368" s="937">
        <v>53791.887000000002</v>
      </c>
      <c r="Y368" s="936">
        <v>29463.251</v>
      </c>
      <c r="Z368" s="938">
        <v>14273.838</v>
      </c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7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>
        <v>344</v>
      </c>
      <c r="T369" s="942">
        <v>298</v>
      </c>
      <c r="U369" s="946">
        <v>302</v>
      </c>
      <c r="V369" s="948">
        <v>309</v>
      </c>
      <c r="W369" s="980">
        <v>304</v>
      </c>
      <c r="X369" s="947">
        <v>267</v>
      </c>
      <c r="Y369" s="948">
        <v>228</v>
      </c>
      <c r="Z369" s="949">
        <v>254</v>
      </c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7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429</v>
      </c>
      <c r="Q370" s="918">
        <v>0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7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429</v>
      </c>
      <c r="Q371" s="1156">
        <v>0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7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429</v>
      </c>
      <c r="Q372" s="996">
        <v>0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7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E329" activePane="bottomRight" state="frozen"/>
      <selection activeCell="K325" sqref="K325"/>
      <selection pane="topRight" activeCell="K325" sqref="K325"/>
      <selection pane="bottomLeft" activeCell="K325" sqref="K325"/>
      <selection pane="bottomRight" activeCell="K325" sqref="K325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SUM(E26:P26)</f>
        <v>10509.601000000002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875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SUM(E27:P27)</f>
        <v>3602618.0870000003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483606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D27/D26</f>
        <v>342.79304104884665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553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1051</v>
      </c>
      <c r="N40" s="1222">
        <v>700</v>
      </c>
      <c r="O40" s="1222">
        <v>558</v>
      </c>
      <c r="P40" s="1224">
        <v>649</v>
      </c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SUM(E92:P92)</f>
        <v>54.878000000000007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11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SUM(E93:P93)</f>
        <v>800896.4800000001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8384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D93/D92</f>
        <v>14594.12660811254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755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SUM(E95:P95)</f>
        <v>20.844000000000001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1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SUM(E96:P96)</f>
        <v>115312.308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3285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D96/D95</f>
        <v>5532.158318940702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4254</v>
      </c>
      <c r="N97" s="1222">
        <v>5358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SUM(E98:P98)</f>
        <v>1471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103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SUM(E99:P99)</f>
        <v>1009885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72665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D99/D98</f>
        <v>686.52957171991841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707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SUM(E101:P101)</f>
        <v>1575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80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SUM(E102:P102)</f>
        <v>1369204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95351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D102/D101</f>
        <v>869.33587301587306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1189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SUM(E104:P104)</f>
        <v>352.68299999999999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13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SUM(E105:P105)</f>
        <v>632430.23800000001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30921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D105/D104</f>
        <v>1793.1973982301388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2420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SUM(E107:P107)</f>
        <v>3763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316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SUM(E108:P108)</f>
        <v>1007451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84392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D108/D107</f>
        <v>267.72548498538401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267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>
        <v>919</v>
      </c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447</v>
      </c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588</v>
      </c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447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588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SUM(E335:P335)</f>
        <v>11800.491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f>K336*K334</f>
        <v>5754.1680000000006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D335/D334</f>
        <v>1232.2985588972431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1864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310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zoomScale="70" zoomScaleNormal="70" workbookViewId="0">
      <pane ySplit="3" topLeftCell="A76" activePane="bottomLeft" state="frozen"/>
      <selection activeCell="A95" sqref="A95:XFD95"/>
      <selection pane="bottomLeft" activeCell="A95" sqref="A95:XFD95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88" t="s">
        <v>261</v>
      </c>
      <c r="B367" s="2488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88" t="s">
        <v>261</v>
      </c>
      <c r="B426" s="2488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92" zoomScale="75" zoomScaleNormal="75" workbookViewId="0">
      <selection activeCell="A95" sqref="A95:XFD95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="120" zoomScaleNormal="120" workbookViewId="0">
      <pane xSplit="3" ySplit="4" topLeftCell="AE16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4.375" style="2" customWidth="1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309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1:52" s="20" customFormat="1" ht="14.25" customHeight="1" x14ac:dyDescent="0.15">
      <c r="A6" s="20" t="s">
        <v>444</v>
      </c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445</v>
      </c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446</v>
      </c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1723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f>I27*I29</f>
        <v>253281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f>AA27*AA29</f>
        <v>420226.38499999995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147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>
        <v>145</v>
      </c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233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f>I30*I32</f>
        <v>67337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289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106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29062.602999999999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274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247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f>K48*K50</f>
        <v>167713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679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403</v>
      </c>
      <c r="E62" s="942">
        <v>458</v>
      </c>
      <c r="F62" s="946">
        <v>483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132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f>I93*I95</f>
        <v>35640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270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14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f>I108*I110</f>
        <v>18760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1340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295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f>W123*W125</f>
        <v>110035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373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5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f>I126*I128</f>
        <v>6845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1369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f>I135*I137</f>
        <v>32130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945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>
        <v>927</v>
      </c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644</v>
      </c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645</v>
      </c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646</v>
      </c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8" si="2">B141&amp;C141</f>
        <v>国外果実総数数量</v>
      </c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1:52" ht="14.25" customHeight="1" x14ac:dyDescent="0.15">
      <c r="A183" s="2352" t="str">
        <f t="shared" si="2"/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1:52" ht="14.25" customHeight="1" x14ac:dyDescent="0.15">
      <c r="A184" s="2352" t="str">
        <f t="shared" si="2"/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1:52" ht="14.25" customHeight="1" x14ac:dyDescent="0.15">
      <c r="A185" s="2352" t="str">
        <f t="shared" si="2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1:52" ht="14.25" customHeight="1" x14ac:dyDescent="0.15">
      <c r="A186" s="2352" t="str">
        <f t="shared" si="2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1:52" ht="14.25" customHeight="1" x14ac:dyDescent="0.15">
      <c r="A187" s="2352" t="str">
        <f t="shared" si="2"/>
        <v>くり金額</v>
      </c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2"/>
        <v>くり価格</v>
      </c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309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3">E5</f>
        <v>8</v>
      </c>
      <c r="F195" s="1062">
        <f t="shared" si="3"/>
        <v>7</v>
      </c>
      <c r="G195" s="1065">
        <f t="shared" si="3"/>
        <v>8</v>
      </c>
      <c r="H195" s="1061">
        <f t="shared" si="3"/>
        <v>6</v>
      </c>
      <c r="I195" s="1062">
        <f t="shared" si="3"/>
        <v>6</v>
      </c>
      <c r="J195" s="1063">
        <f t="shared" si="3"/>
        <v>7</v>
      </c>
      <c r="K195" s="1061">
        <f t="shared" si="3"/>
        <v>7</v>
      </c>
      <c r="L195" s="1062">
        <f t="shared" si="3"/>
        <v>8</v>
      </c>
      <c r="M195" s="1063">
        <f t="shared" si="3"/>
        <v>7</v>
      </c>
      <c r="N195" s="1061">
        <f t="shared" si="3"/>
        <v>8</v>
      </c>
      <c r="O195" s="1062">
        <f t="shared" si="3"/>
        <v>6</v>
      </c>
      <c r="P195" s="1063">
        <f t="shared" si="3"/>
        <v>6</v>
      </c>
      <c r="Q195" s="1064">
        <f t="shared" si="3"/>
        <v>7</v>
      </c>
      <c r="R195" s="1062">
        <f t="shared" si="3"/>
        <v>8</v>
      </c>
      <c r="S195" s="1063">
        <f t="shared" si="3"/>
        <v>7</v>
      </c>
      <c r="T195" s="1061">
        <v>7</v>
      </c>
      <c r="U195" s="1062">
        <f t="shared" si="3"/>
        <v>7</v>
      </c>
      <c r="V195" s="1065">
        <f t="shared" si="3"/>
        <v>7</v>
      </c>
      <c r="W195" s="1061">
        <f t="shared" si="3"/>
        <v>7</v>
      </c>
      <c r="X195" s="1062">
        <f t="shared" si="3"/>
        <v>7</v>
      </c>
      <c r="Y195" s="1063">
        <f t="shared" si="3"/>
        <v>8</v>
      </c>
      <c r="Z195" s="1061">
        <f t="shared" si="3"/>
        <v>6</v>
      </c>
      <c r="AA195" s="1062">
        <f t="shared" si="3"/>
        <v>8</v>
      </c>
      <c r="AB195" s="1066">
        <f t="shared" si="3"/>
        <v>7</v>
      </c>
      <c r="AC195" s="1061">
        <f t="shared" si="3"/>
        <v>7</v>
      </c>
      <c r="AD195" s="1062">
        <f t="shared" si="3"/>
        <v>7</v>
      </c>
      <c r="AE195" s="1063">
        <f t="shared" si="3"/>
        <v>7</v>
      </c>
      <c r="AF195" s="1061">
        <f t="shared" si="3"/>
        <v>7</v>
      </c>
      <c r="AG195" s="1062">
        <f t="shared" si="3"/>
        <v>8</v>
      </c>
      <c r="AH195" s="1063">
        <f t="shared" si="3"/>
        <v>7</v>
      </c>
      <c r="AI195" s="1061">
        <f t="shared" si="3"/>
        <v>7</v>
      </c>
      <c r="AJ195" s="1062">
        <f t="shared" si="3"/>
        <v>7</v>
      </c>
      <c r="AK195" s="1063">
        <f t="shared" si="3"/>
        <v>7</v>
      </c>
      <c r="AL195" s="1061">
        <f t="shared" si="3"/>
        <v>7</v>
      </c>
      <c r="AM195" s="1067">
        <f t="shared" si="3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453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454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455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4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4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4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4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4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4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4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4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4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4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4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4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4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4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4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4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4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4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4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4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4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4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4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4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4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4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4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4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4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4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4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4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4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5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5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5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5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5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5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5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5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5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5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5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5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5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5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5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5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5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5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5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5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5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5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5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5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5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5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456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457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458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6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6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6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6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6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6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6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6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6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6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6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6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6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6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6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6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6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6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6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6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6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6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6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6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6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6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120" zoomScaleNormal="120" workbookViewId="0">
      <pane xSplit="2" ySplit="5" topLeftCell="AC162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261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100142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422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309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f>AD90*AD92</f>
        <v>109077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353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312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f>W63*W65</f>
        <v>77376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248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f>H126*H128</f>
        <v>6205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95" activePane="bottomRight" state="frozen"/>
      <selection activeCell="K97" sqref="K97"/>
      <selection pane="topRight" activeCell="K97" sqref="K97"/>
      <selection pane="bottomLeft" activeCell="K97" sqref="K97"/>
      <selection pane="bottomRight" activeCell="K97" sqref="K97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2025月別</vt:lpstr>
      <vt:lpstr>2025旬別</vt:lpstr>
      <vt:lpstr>2024月別</vt:lpstr>
      <vt:lpstr>2023月別 </vt:lpstr>
      <vt:lpstr>2022月別</vt:lpstr>
      <vt:lpstr>2024旬別</vt:lpstr>
      <vt:lpstr>2023旬別</vt:lpstr>
      <vt:lpstr>2022旬別</vt:lpstr>
      <vt:lpstr>2021月別</vt:lpstr>
      <vt:lpstr>2021旬別</vt:lpstr>
      <vt:lpstr>2020月別</vt:lpstr>
      <vt:lpstr>2020旬別</vt:lpstr>
      <vt:lpstr>2020ｰ24旬別平均</vt:lpstr>
      <vt:lpstr>2020-2024月別平均</vt:lpstr>
      <vt:lpstr>茨城旬別取引推移（全作物）</vt:lpstr>
      <vt:lpstr>茨城月別取引推移（全作物）</vt:lpstr>
      <vt:lpstr>旬別取引推移（全作物） (全国)</vt:lpstr>
      <vt:lpstr>月別取引推移（全作物） (全国)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master</cp:lastModifiedBy>
  <cp:lastPrinted>2025-05-30T04:23:21Z</cp:lastPrinted>
  <dcterms:created xsi:type="dcterms:W3CDTF">2021-06-09T05:00:04Z</dcterms:created>
  <dcterms:modified xsi:type="dcterms:W3CDTF">2025-08-27T00:56:18Z</dcterms:modified>
</cp:coreProperties>
</file>