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30" windowWidth="12180" windowHeight="8460" activeTab="0"/>
  </bookViews>
  <sheets>
    <sheet name="H26" sheetId="1" r:id="rId1"/>
  </sheets>
  <definedNames>
    <definedName name="_xlnm.Print_Area" localSheetId="0">'H26'!$A$1:$J$76</definedName>
  </definedNames>
  <calcPr fullCalcOnLoad="1"/>
</workbook>
</file>

<file path=xl/sharedStrings.xml><?xml version="1.0" encoding="utf-8"?>
<sst xmlns="http://schemas.openxmlformats.org/spreadsheetml/2006/main" count="87" uniqueCount="85">
  <si>
    <t>結城市</t>
  </si>
  <si>
    <t>龍ケ崎市</t>
  </si>
  <si>
    <t>高萩市</t>
  </si>
  <si>
    <t>北茨城市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</si>
  <si>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</si>
  <si>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</si>
  <si>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</si>
  <si>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</si>
  <si>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</si>
  <si>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</si>
  <si>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</si>
  <si>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</si>
  <si>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阿見町</t>
  </si>
  <si>
    <t>河内町</t>
  </si>
  <si>
    <t>八千代町</t>
  </si>
  <si>
    <t>五霞町</t>
  </si>
  <si>
    <t>日立市</t>
  </si>
  <si>
    <t>石岡市</t>
  </si>
  <si>
    <t>古河市</t>
  </si>
  <si>
    <t>土浦市</t>
  </si>
  <si>
    <t>取手市</t>
  </si>
  <si>
    <t>常陸太田市</t>
  </si>
  <si>
    <t>常総市</t>
  </si>
  <si>
    <t>坂東市</t>
  </si>
  <si>
    <t>筑西市</t>
  </si>
  <si>
    <t>那珂市</t>
  </si>
  <si>
    <t>神栖市</t>
  </si>
  <si>
    <t>桜川市</t>
  </si>
  <si>
    <t>かすみがうら市</t>
  </si>
  <si>
    <t>稲敷市</t>
  </si>
  <si>
    <t>つくばみらい市</t>
  </si>
  <si>
    <t>鉾田市</t>
  </si>
  <si>
    <t>行方市</t>
  </si>
  <si>
    <t>市町村名</t>
  </si>
  <si>
    <t>美浦村</t>
  </si>
  <si>
    <t>境町</t>
  </si>
  <si>
    <t>利根町</t>
  </si>
  <si>
    <t>差　引</t>
  </si>
  <si>
    <t>県　計</t>
  </si>
  <si>
    <t>市　計</t>
  </si>
  <si>
    <t>町村計</t>
  </si>
  <si>
    <t>衆議院（小選挙区選出議員）選挙における期日前投票等の状況</t>
  </si>
  <si>
    <t>水戸市計</t>
  </si>
  <si>
    <t>下妻市計</t>
  </si>
  <si>
    <t>笠間市計</t>
  </si>
  <si>
    <t>常陸大宮市計</t>
  </si>
  <si>
    <t>小美玉市計</t>
  </si>
  <si>
    <t>城里町</t>
  </si>
  <si>
    <t>東海村</t>
  </si>
  <si>
    <t>大子町</t>
  </si>
  <si>
    <t>選挙区</t>
  </si>
  <si>
    <r>
      <t>笠間市</t>
    </r>
    <r>
      <rPr>
        <sz val="6"/>
        <rFont val="ＭＳ ゴシック"/>
        <family val="3"/>
      </rPr>
      <t>(旧友部町及び旧岩間町)</t>
    </r>
  </si>
  <si>
    <r>
      <t>常陸大宮市</t>
    </r>
    <r>
      <rPr>
        <sz val="6"/>
        <rFont val="ＭＳ ゴシック"/>
        <family val="3"/>
      </rPr>
      <t>(旧御前山村)</t>
    </r>
  </si>
  <si>
    <r>
      <t>常陸大宮市</t>
    </r>
    <r>
      <rPr>
        <sz val="6"/>
        <rFont val="ＭＳ ゴシック"/>
        <family val="3"/>
      </rPr>
      <t>(旧御前山村除く)</t>
    </r>
  </si>
  <si>
    <r>
      <t>下妻市</t>
    </r>
    <r>
      <rPr>
        <sz val="6"/>
        <rFont val="ＭＳ ゴシック"/>
        <family val="3"/>
      </rPr>
      <t>(旧千代川村除く)</t>
    </r>
  </si>
  <si>
    <r>
      <t>下妻市</t>
    </r>
    <r>
      <rPr>
        <sz val="6"/>
        <rFont val="ＭＳ ゴシック"/>
        <family val="3"/>
      </rPr>
      <t>(旧千代川村)</t>
    </r>
  </si>
  <si>
    <r>
      <t>水戸市</t>
    </r>
    <r>
      <rPr>
        <sz val="6"/>
        <rFont val="ＭＳ ゴシック"/>
        <family val="3"/>
      </rPr>
      <t>(旧･内原町除く)</t>
    </r>
  </si>
  <si>
    <r>
      <t>水戸市</t>
    </r>
    <r>
      <rPr>
        <sz val="6"/>
        <rFont val="ＭＳ ゴシック"/>
        <family val="3"/>
      </rPr>
      <t>(旧･内原町)</t>
    </r>
  </si>
  <si>
    <r>
      <t>小美玉市</t>
    </r>
    <r>
      <rPr>
        <sz val="6"/>
        <rFont val="ＭＳ ゴシック"/>
        <family val="3"/>
      </rPr>
      <t>(旧玉里村除く)</t>
    </r>
  </si>
  <si>
    <r>
      <t>小美玉市</t>
    </r>
    <r>
      <rPr>
        <sz val="6"/>
        <rFont val="ＭＳ ゴシック"/>
        <family val="3"/>
      </rPr>
      <t>(旧玉里村)</t>
    </r>
  </si>
  <si>
    <t>　　　茨城県選挙管理委員会</t>
  </si>
  <si>
    <r>
      <t>笠間市</t>
    </r>
    <r>
      <rPr>
        <sz val="6"/>
        <rFont val="ＭＳ ゴシック"/>
        <family val="3"/>
      </rPr>
      <t>(旧友部町及び旧岩間町除く)</t>
    </r>
  </si>
  <si>
    <t>【参考】</t>
  </si>
  <si>
    <t>　第　２　区　計</t>
  </si>
  <si>
    <t>　第　３　区　計</t>
  </si>
  <si>
    <t>　第　４　区　計</t>
  </si>
  <si>
    <t>　第　５　区　計</t>
  </si>
  <si>
    <t>　第　６　区　計</t>
  </si>
  <si>
    <t>　第　７　区　計</t>
  </si>
  <si>
    <t>　　　第　１　区　計　　</t>
  </si>
  <si>
    <t xml:space="preserve">期日前
投票者数    </t>
  </si>
  <si>
    <t>期日前
投票率</t>
  </si>
  <si>
    <t>A</t>
  </si>
  <si>
    <t>B</t>
  </si>
  <si>
    <t>B/A=C</t>
  </si>
  <si>
    <t>C-F</t>
  </si>
  <si>
    <t>選挙人名簿
登録者数
（H24.12.3現在）</t>
  </si>
  <si>
    <t>今回(Ｈ26.12.13現在) 期日前投票確定値</t>
  </si>
  <si>
    <t>前回(Ｈ24.12.15現在) 期日前投票確定値</t>
  </si>
  <si>
    <t>※笠間市，坂東市，稲敷市は12月6日現在，大子町は12月8日現在</t>
  </si>
  <si>
    <t>選挙人名簿
登録者数
（H26.12.4現在）
※</t>
  </si>
  <si>
    <t>D</t>
  </si>
  <si>
    <t>E</t>
  </si>
  <si>
    <t>E/D=F</t>
  </si>
  <si>
    <t>（選挙期日前日前現在）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</si>
</sst>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0%"/>
    <numFmt numFmtId="179" formatCode="0_ "/>
    <numFmt numFmtId="180" formatCode="#,##0.000_);[Red]\(#,##0.000\)"/>
    <numFmt numFmtId="181" formatCode="#,##0.00_);[Red]\(#,##0.00\)"/>
    <numFmt numFmtId="182" formatCode="#,##0.000_ "/>
    <numFmt numFmtId="183" formatCode="h:mm:ss;@"/>
    <numFmt numFmtId="184" formatCode="0.0%"/>
    <numFmt numFmtId="185" formatCode="#,##0.0;[Red]\-#,##0.0"/>
    <numFmt numFmtId="186" formatCode="0_);[Red]\(0\)"/>
    <numFmt numFmtId="187" formatCode="#,##0.0"/>
    <numFmt numFmtId="188" formatCode="#,##0_ ;[Red]\-#,##0\ "/>
    <numFmt numFmtId="189" formatCode="yyyy/m/d\ h:mm;@"/>
    <numFmt numFmtId="190" formatCode="0.00_);[Red]\(0.00\)"/>
    <numFmt numFmtId="191" formatCode="0.00;&quot;△ &quot;0.00"/>
    <numFmt numFmtId="192" formatCode="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20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/>
    </xf>
    <xf numFmtId="38" fontId="4" fillId="0" borderId="0" xfId="49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38" fontId="5" fillId="33" borderId="15" xfId="49" applyFont="1" applyFill="1" applyBorder="1" applyAlignment="1">
      <alignment horizontal="center" vertical="center" wrapText="1"/>
    </xf>
    <xf numFmtId="188" fontId="6" fillId="0" borderId="0" xfId="49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6" fillId="0" borderId="0" xfId="49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38" fontId="6" fillId="0" borderId="16" xfId="49" applyFont="1" applyFill="1" applyBorder="1" applyAlignment="1">
      <alignment horizontal="right" indent="1"/>
    </xf>
    <xf numFmtId="38" fontId="6" fillId="0" borderId="17" xfId="49" applyFont="1" applyFill="1" applyBorder="1" applyAlignment="1">
      <alignment horizontal="right" indent="1"/>
    </xf>
    <xf numFmtId="0" fontId="4" fillId="0" borderId="10" xfId="0" applyFont="1" applyFill="1" applyBorder="1" applyAlignment="1">
      <alignment horizontal="center" vertical="center"/>
    </xf>
    <xf numFmtId="38" fontId="6" fillId="0" borderId="18" xfId="49" applyFont="1" applyFill="1" applyBorder="1" applyAlignment="1">
      <alignment horizontal="right" indent="1"/>
    </xf>
    <xf numFmtId="0" fontId="4" fillId="0" borderId="19" xfId="0" applyFont="1" applyFill="1" applyBorder="1" applyAlignment="1">
      <alignment/>
    </xf>
    <xf numFmtId="38" fontId="4" fillId="0" borderId="19" xfId="49" applyFont="1" applyFill="1" applyBorder="1" applyAlignment="1">
      <alignment/>
    </xf>
    <xf numFmtId="186" fontId="4" fillId="0" borderId="0" xfId="0" applyNumberFormat="1" applyFont="1" applyFill="1" applyAlignment="1">
      <alignment/>
    </xf>
    <xf numFmtId="186" fontId="4" fillId="0" borderId="19" xfId="0" applyNumberFormat="1" applyFont="1" applyFill="1" applyBorder="1" applyAlignment="1">
      <alignment/>
    </xf>
    <xf numFmtId="186" fontId="6" fillId="0" borderId="0" xfId="49" applyNumberFormat="1" applyFont="1" applyFill="1" applyBorder="1" applyAlignment="1">
      <alignment horizontal="center" vertical="center"/>
    </xf>
    <xf numFmtId="0" fontId="6" fillId="0" borderId="20" xfId="49" applyNumberFormat="1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>
      <alignment horizontal="right"/>
    </xf>
    <xf numFmtId="186" fontId="6" fillId="34" borderId="20" xfId="0" applyNumberFormat="1" applyFont="1" applyFill="1" applyBorder="1" applyAlignment="1">
      <alignment horizontal="center" vertical="center"/>
    </xf>
    <xf numFmtId="38" fontId="6" fillId="34" borderId="17" xfId="49" applyFont="1" applyFill="1" applyBorder="1" applyAlignment="1">
      <alignment horizontal="right" indent="1"/>
    </xf>
    <xf numFmtId="0" fontId="5" fillId="34" borderId="10" xfId="0" applyFont="1" applyFill="1" applyBorder="1" applyAlignment="1">
      <alignment horizontal="right"/>
    </xf>
    <xf numFmtId="38" fontId="6" fillId="34" borderId="18" xfId="49" applyFont="1" applyFill="1" applyBorder="1" applyAlignment="1">
      <alignment horizontal="right" indent="1"/>
    </xf>
    <xf numFmtId="0" fontId="5" fillId="0" borderId="13" xfId="0" applyFont="1" applyFill="1" applyBorder="1" applyAlignment="1">
      <alignment/>
    </xf>
    <xf numFmtId="0" fontId="6" fillId="0" borderId="21" xfId="49" applyNumberFormat="1" applyFont="1" applyFill="1" applyBorder="1" applyAlignment="1" applyProtection="1">
      <alignment horizontal="center" vertical="center"/>
      <protection/>
    </xf>
    <xf numFmtId="38" fontId="6" fillId="0" borderId="22" xfId="49" applyFont="1" applyFill="1" applyBorder="1" applyAlignment="1">
      <alignment horizontal="right" inden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38" fontId="4" fillId="0" borderId="0" xfId="0" applyNumberFormat="1" applyFont="1" applyFill="1" applyAlignment="1">
      <alignment/>
    </xf>
    <xf numFmtId="0" fontId="5" fillId="0" borderId="23" xfId="0" applyFont="1" applyFill="1" applyBorder="1" applyAlignment="1">
      <alignment/>
    </xf>
    <xf numFmtId="186" fontId="4" fillId="0" borderId="23" xfId="0" applyNumberFormat="1" applyFont="1" applyFill="1" applyBorder="1" applyAlignment="1">
      <alignment/>
    </xf>
    <xf numFmtId="38" fontId="5" fillId="33" borderId="24" xfId="49" applyFont="1" applyFill="1" applyBorder="1" applyAlignment="1">
      <alignment horizontal="center" vertical="center" wrapText="1"/>
    </xf>
    <xf numFmtId="38" fontId="5" fillId="33" borderId="18" xfId="49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right"/>
    </xf>
    <xf numFmtId="188" fontId="6" fillId="0" borderId="27" xfId="49" applyNumberFormat="1" applyFont="1" applyFill="1" applyBorder="1" applyAlignment="1">
      <alignment horizontal="right" vertical="center"/>
    </xf>
    <xf numFmtId="10" fontId="6" fillId="0" borderId="28" xfId="49" applyNumberFormat="1" applyFont="1" applyFill="1" applyBorder="1" applyAlignment="1">
      <alignment horizontal="right" vertical="center"/>
    </xf>
    <xf numFmtId="188" fontId="6" fillId="0" borderId="29" xfId="49" applyNumberFormat="1" applyFont="1" applyFill="1" applyBorder="1" applyAlignment="1">
      <alignment horizontal="right" vertical="center"/>
    </xf>
    <xf numFmtId="10" fontId="6" fillId="0" borderId="16" xfId="49" applyNumberFormat="1" applyFont="1" applyFill="1" applyBorder="1" applyAlignment="1">
      <alignment horizontal="right" vertical="center"/>
    </xf>
    <xf numFmtId="10" fontId="6" fillId="0" borderId="18" xfId="49" applyNumberFormat="1" applyFont="1" applyFill="1" applyBorder="1" applyAlignment="1">
      <alignment horizontal="right" vertical="center"/>
    </xf>
    <xf numFmtId="10" fontId="6" fillId="34" borderId="18" xfId="49" applyNumberFormat="1" applyFont="1" applyFill="1" applyBorder="1" applyAlignment="1">
      <alignment horizontal="right" vertical="center"/>
    </xf>
    <xf numFmtId="10" fontId="6" fillId="0" borderId="22" xfId="49" applyNumberFormat="1" applyFont="1" applyFill="1" applyBorder="1" applyAlignment="1">
      <alignment horizontal="right" vertical="center"/>
    </xf>
    <xf numFmtId="188" fontId="6" fillId="0" borderId="0" xfId="49" applyNumberFormat="1" applyFont="1" applyFill="1" applyBorder="1" applyAlignment="1">
      <alignment horizontal="right" vertical="center"/>
    </xf>
    <xf numFmtId="10" fontId="6" fillId="0" borderId="0" xfId="49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/>
    </xf>
    <xf numFmtId="38" fontId="4" fillId="0" borderId="23" xfId="49" applyFont="1" applyFill="1" applyBorder="1" applyAlignment="1">
      <alignment horizontal="right"/>
    </xf>
    <xf numFmtId="38" fontId="4" fillId="0" borderId="30" xfId="0" applyNumberFormat="1" applyFont="1" applyFill="1" applyBorder="1" applyAlignment="1">
      <alignment horizontal="right"/>
    </xf>
    <xf numFmtId="10" fontId="4" fillId="0" borderId="30" xfId="0" applyNumberFormat="1" applyFont="1" applyFill="1" applyBorder="1" applyAlignment="1">
      <alignment horizontal="right"/>
    </xf>
    <xf numFmtId="38" fontId="4" fillId="0" borderId="18" xfId="0" applyNumberFormat="1" applyFont="1" applyFill="1" applyBorder="1" applyAlignment="1">
      <alignment horizontal="right"/>
    </xf>
    <xf numFmtId="38" fontId="4" fillId="0" borderId="27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88" fontId="5" fillId="0" borderId="0" xfId="49" applyNumberFormat="1" applyFont="1" applyFill="1" applyBorder="1" applyAlignment="1">
      <alignment horizontal="right" vertical="center"/>
    </xf>
    <xf numFmtId="10" fontId="5" fillId="0" borderId="0" xfId="49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/>
    </xf>
    <xf numFmtId="38" fontId="5" fillId="0" borderId="23" xfId="49" applyFont="1" applyFill="1" applyBorder="1" applyAlignment="1">
      <alignment horizontal="right"/>
    </xf>
    <xf numFmtId="38" fontId="5" fillId="0" borderId="18" xfId="0" applyNumberFormat="1" applyFont="1" applyFill="1" applyBorder="1" applyAlignment="1">
      <alignment horizontal="right"/>
    </xf>
    <xf numFmtId="38" fontId="5" fillId="0" borderId="30" xfId="0" applyNumberFormat="1" applyFont="1" applyFill="1" applyBorder="1" applyAlignment="1">
      <alignment horizontal="right"/>
    </xf>
    <xf numFmtId="10" fontId="5" fillId="0" borderId="30" xfId="0" applyNumberFormat="1" applyFont="1" applyFill="1" applyBorder="1" applyAlignment="1">
      <alignment horizontal="right"/>
    </xf>
    <xf numFmtId="38" fontId="5" fillId="0" borderId="27" xfId="0" applyNumberFormat="1" applyFont="1" applyFill="1" applyBorder="1" applyAlignment="1">
      <alignment horizontal="right"/>
    </xf>
    <xf numFmtId="10" fontId="5" fillId="0" borderId="27" xfId="0" applyNumberFormat="1" applyFont="1" applyFill="1" applyBorder="1" applyAlignment="1">
      <alignment horizontal="right"/>
    </xf>
    <xf numFmtId="186" fontId="5" fillId="0" borderId="0" xfId="49" applyNumberFormat="1" applyFont="1" applyFill="1" applyBorder="1" applyAlignment="1">
      <alignment horizontal="left" vertical="center"/>
    </xf>
    <xf numFmtId="38" fontId="5" fillId="33" borderId="30" xfId="49" applyFont="1" applyFill="1" applyBorder="1" applyAlignment="1">
      <alignment horizontal="center" vertical="center" wrapText="1"/>
    </xf>
    <xf numFmtId="192" fontId="5" fillId="0" borderId="31" xfId="49" applyNumberFormat="1" applyFont="1" applyFill="1" applyBorder="1" applyAlignment="1">
      <alignment horizontal="right" vertical="center"/>
    </xf>
    <xf numFmtId="192" fontId="5" fillId="0" borderId="32" xfId="49" applyNumberFormat="1" applyFont="1" applyFill="1" applyBorder="1" applyAlignment="1">
      <alignment horizontal="right" vertical="center"/>
    </xf>
    <xf numFmtId="192" fontId="5" fillId="35" borderId="31" xfId="49" applyNumberFormat="1" applyFont="1" applyFill="1" applyBorder="1" applyAlignment="1">
      <alignment horizontal="right" vertical="center"/>
    </xf>
    <xf numFmtId="192" fontId="5" fillId="0" borderId="33" xfId="49" applyNumberFormat="1" applyFont="1" applyFill="1" applyBorder="1" applyAlignment="1">
      <alignment horizontal="right" vertical="center"/>
    </xf>
    <xf numFmtId="192" fontId="5" fillId="0" borderId="0" xfId="49" applyNumberFormat="1" applyFont="1" applyFill="1" applyBorder="1" applyAlignment="1">
      <alignment horizontal="right" vertical="center"/>
    </xf>
    <xf numFmtId="192" fontId="5" fillId="0" borderId="23" xfId="0" applyNumberFormat="1" applyFont="1" applyFill="1" applyBorder="1" applyAlignment="1">
      <alignment horizontal="right"/>
    </xf>
    <xf numFmtId="192" fontId="5" fillId="0" borderId="18" xfId="49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38" fontId="4" fillId="0" borderId="19" xfId="49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86" fontId="4" fillId="33" borderId="49" xfId="0" applyNumberFormat="1" applyFont="1" applyFill="1" applyBorder="1" applyAlignment="1">
      <alignment horizontal="center" vertical="center"/>
    </xf>
    <xf numFmtId="186" fontId="4" fillId="33" borderId="50" xfId="0" applyNumberFormat="1" applyFont="1" applyFill="1" applyBorder="1" applyAlignment="1">
      <alignment horizontal="center" vertical="center"/>
    </xf>
    <xf numFmtId="186" fontId="4" fillId="33" borderId="15" xfId="0" applyNumberFormat="1" applyFont="1" applyFill="1" applyBorder="1" applyAlignment="1">
      <alignment horizontal="center" vertical="center"/>
    </xf>
    <xf numFmtId="38" fontId="9" fillId="33" borderId="51" xfId="49" applyFont="1" applyFill="1" applyBorder="1" applyAlignment="1">
      <alignment horizontal="center" vertical="center" wrapText="1"/>
    </xf>
    <xf numFmtId="38" fontId="9" fillId="33" borderId="38" xfId="49" applyFont="1" applyFill="1" applyBorder="1" applyAlignment="1">
      <alignment horizontal="center" vertical="center" wrapText="1"/>
    </xf>
    <xf numFmtId="38" fontId="9" fillId="33" borderId="39" xfId="49" applyFont="1" applyFill="1" applyBorder="1" applyAlignment="1">
      <alignment horizontal="center" vertical="center" wrapText="1"/>
    </xf>
    <xf numFmtId="38" fontId="5" fillId="33" borderId="52" xfId="49" applyFont="1" applyFill="1" applyBorder="1" applyAlignment="1">
      <alignment horizontal="center" vertical="center" wrapText="1"/>
    </xf>
    <xf numFmtId="38" fontId="5" fillId="33" borderId="53" xfId="49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4"/>
  <sheetViews>
    <sheetView tabSelected="1" view="pageBreakPreview" zoomScaleSheetLayoutView="100" zoomScalePageLayoutView="0" workbookViewId="0" topLeftCell="A7">
      <selection activeCell="E33" sqref="E33"/>
    </sheetView>
  </sheetViews>
  <sheetFormatPr defaultColWidth="9.00390625" defaultRowHeight="13.5"/>
  <cols>
    <col min="1" max="1" width="3.50390625" style="1" bestFit="1" customWidth="1"/>
    <col min="2" max="2" width="20.375" style="1" customWidth="1"/>
    <col min="3" max="3" width="10.625" style="24" customWidth="1"/>
    <col min="4" max="4" width="16.625" style="1" customWidth="1"/>
    <col min="5" max="5" width="14.625" style="2" customWidth="1"/>
    <col min="6" max="6" width="11.625" style="2" customWidth="1"/>
    <col min="7" max="7" width="16.625" style="2" customWidth="1"/>
    <col min="8" max="8" width="14.75390625" style="2" customWidth="1"/>
    <col min="9" max="9" width="11.625" style="1" customWidth="1"/>
    <col min="10" max="10" width="9.50390625" style="1" customWidth="1"/>
    <col min="11" max="16384" width="9.00390625" style="1" customWidth="1"/>
  </cols>
  <sheetData>
    <row r="1" spans="9:10" ht="13.5">
      <c r="I1" s="96" t="s">
        <v>60</v>
      </c>
      <c r="J1" s="96"/>
    </row>
    <row r="2" spans="9:10" ht="13.5">
      <c r="I2" s="36"/>
      <c r="J2" s="36"/>
    </row>
    <row r="3" spans="1:10" ht="27" customHeight="1">
      <c r="A3" s="97" t="s">
        <v>41</v>
      </c>
      <c r="B3" s="97"/>
      <c r="C3" s="97"/>
      <c r="D3" s="97"/>
      <c r="E3" s="97"/>
      <c r="F3" s="97"/>
      <c r="G3" s="97"/>
      <c r="H3" s="97"/>
      <c r="I3" s="97"/>
      <c r="J3" s="97"/>
    </row>
    <row r="5" spans="1:10" ht="14.25" thickBot="1">
      <c r="A5" s="22"/>
      <c r="B5" s="22"/>
      <c r="C5" s="25"/>
      <c r="D5" s="22"/>
      <c r="E5" s="23"/>
      <c r="H5" s="98" t="s">
        <v>84</v>
      </c>
      <c r="I5" s="98"/>
      <c r="J5" s="98"/>
    </row>
    <row r="6" spans="1:10" s="10" customFormat="1" ht="19.5" customHeight="1">
      <c r="A6" s="99" t="s">
        <v>33</v>
      </c>
      <c r="B6" s="100"/>
      <c r="C6" s="105" t="s">
        <v>50</v>
      </c>
      <c r="D6" s="108" t="s">
        <v>77</v>
      </c>
      <c r="E6" s="109"/>
      <c r="F6" s="110"/>
      <c r="G6" s="108" t="s">
        <v>78</v>
      </c>
      <c r="H6" s="109"/>
      <c r="I6" s="110"/>
      <c r="J6" s="43" t="s">
        <v>37</v>
      </c>
    </row>
    <row r="7" spans="1:10" s="10" customFormat="1" ht="19.5" customHeight="1">
      <c r="A7" s="101"/>
      <c r="B7" s="102"/>
      <c r="C7" s="106"/>
      <c r="D7" s="41" t="s">
        <v>72</v>
      </c>
      <c r="E7" s="42" t="s">
        <v>73</v>
      </c>
      <c r="F7" s="42" t="s">
        <v>74</v>
      </c>
      <c r="G7" s="41" t="s">
        <v>81</v>
      </c>
      <c r="H7" s="42" t="s">
        <v>82</v>
      </c>
      <c r="I7" s="71" t="s">
        <v>83</v>
      </c>
      <c r="J7" s="111" t="s">
        <v>75</v>
      </c>
    </row>
    <row r="8" spans="1:10" s="10" customFormat="1" ht="84" customHeight="1" thickBot="1">
      <c r="A8" s="103"/>
      <c r="B8" s="104"/>
      <c r="C8" s="107"/>
      <c r="D8" s="11" t="s">
        <v>80</v>
      </c>
      <c r="E8" s="11" t="s">
        <v>70</v>
      </c>
      <c r="F8" s="12" t="s">
        <v>71</v>
      </c>
      <c r="G8" s="11" t="s">
        <v>76</v>
      </c>
      <c r="H8" s="11" t="s">
        <v>70</v>
      </c>
      <c r="I8" s="12" t="s">
        <v>71</v>
      </c>
      <c r="J8" s="112"/>
    </row>
    <row r="9" spans="1:10" ht="30" customHeight="1">
      <c r="A9" s="86" t="s">
        <v>38</v>
      </c>
      <c r="B9" s="87"/>
      <c r="C9" s="88"/>
      <c r="D9" s="45">
        <f>SUM(D12:D13,D15:D22,D24:D29,D31:D39,D41:D52,D54:D65)</f>
        <v>2417973</v>
      </c>
      <c r="E9" s="45">
        <f>SUM(E12:E13,E15:E22,E24:E29,E31:E39,E41:E52,E54:E65)</f>
        <v>349466</v>
      </c>
      <c r="F9" s="46">
        <f>E9/D9</f>
        <v>0.14452849556219197</v>
      </c>
      <c r="G9" s="45">
        <f>SUM(G12:G13,G15:G22,G24:G29,G31:G39,G41:G52,G54:G65)</f>
        <v>2429180</v>
      </c>
      <c r="H9" s="45">
        <f>SUM(H12:H13,H15:H22,H24:H29,H31:H39,H41:H52,H54:H65)</f>
        <v>302001</v>
      </c>
      <c r="I9" s="48">
        <f aca="true" t="shared" si="0" ref="I9:I65">ROUND(H9/G9,4)</f>
        <v>0.1243</v>
      </c>
      <c r="J9" s="72">
        <f>(F9-I9)*100</f>
        <v>2.0228495562191973</v>
      </c>
    </row>
    <row r="10" spans="1:10" ht="30" customHeight="1">
      <c r="A10" s="89" t="s">
        <v>39</v>
      </c>
      <c r="B10" s="90"/>
      <c r="C10" s="91"/>
      <c r="D10" s="45">
        <f>SUM(D12:D13,D15:D22,D24:D29,D31:D39,D41:D52,)</f>
        <v>2188544</v>
      </c>
      <c r="E10" s="45">
        <f>SUM(E12:E13,E15:E22,E24:E29,E31:E39,E41:E52,)</f>
        <v>314479</v>
      </c>
      <c r="F10" s="46">
        <f>E10/D10</f>
        <v>0.14369324994151364</v>
      </c>
      <c r="G10" s="45">
        <f>SUM(G12:G13,G15:G22,G24:G29,G31:G39,G41:G52,)</f>
        <v>2196412</v>
      </c>
      <c r="H10" s="45">
        <f>SUM(H12:H13,H15:H22,H24:H29,H31:H39,H41:H52,)</f>
        <v>271961</v>
      </c>
      <c r="I10" s="49">
        <f t="shared" si="0"/>
        <v>0.1238</v>
      </c>
      <c r="J10" s="72">
        <f>(F10-I10)*100</f>
        <v>1.9893249941513647</v>
      </c>
    </row>
    <row r="11" spans="1:11" ht="30" customHeight="1" thickBot="1">
      <c r="A11" s="92" t="s">
        <v>40</v>
      </c>
      <c r="B11" s="93"/>
      <c r="C11" s="94"/>
      <c r="D11" s="47">
        <f>SUM(D54:D65)</f>
        <v>229429</v>
      </c>
      <c r="E11" s="47">
        <f>SUM(E54:E65)</f>
        <v>34987</v>
      </c>
      <c r="F11" s="46">
        <f>E11/D11</f>
        <v>0.15249597914823323</v>
      </c>
      <c r="G11" s="47">
        <f>SUM(G54:G65)</f>
        <v>232768</v>
      </c>
      <c r="H11" s="47">
        <f>SUM(H54:H65)</f>
        <v>30040</v>
      </c>
      <c r="I11" s="51">
        <f t="shared" si="0"/>
        <v>0.1291</v>
      </c>
      <c r="J11" s="72">
        <f>(F11-I11)*100</f>
        <v>2.339597914823324</v>
      </c>
      <c r="K11" s="13"/>
    </row>
    <row r="12" spans="1:10" ht="15" customHeight="1">
      <c r="A12" s="95">
        <v>1</v>
      </c>
      <c r="B12" s="7" t="s">
        <v>56</v>
      </c>
      <c r="C12" s="27">
        <v>1</v>
      </c>
      <c r="D12" s="18">
        <v>208199</v>
      </c>
      <c r="E12" s="18">
        <v>26145</v>
      </c>
      <c r="F12" s="48">
        <f aca="true" t="shared" si="1" ref="F12:F65">E12/D12</f>
        <v>0.12557697203156595</v>
      </c>
      <c r="G12" s="18">
        <v>206816</v>
      </c>
      <c r="H12" s="18">
        <v>22836</v>
      </c>
      <c r="I12" s="48">
        <f t="shared" si="0"/>
        <v>0.1104</v>
      </c>
      <c r="J12" s="73">
        <f aca="true" t="shared" si="2" ref="J12:J65">(F12-I12)*100</f>
        <v>1.5176972031565956</v>
      </c>
    </row>
    <row r="13" spans="1:10" ht="15" customHeight="1">
      <c r="A13" s="84"/>
      <c r="B13" s="8" t="s">
        <v>57</v>
      </c>
      <c r="C13" s="27">
        <v>2</v>
      </c>
      <c r="D13" s="19">
        <v>12647</v>
      </c>
      <c r="E13" s="19">
        <v>1919</v>
      </c>
      <c r="F13" s="49">
        <f t="shared" si="1"/>
        <v>0.15173558946785798</v>
      </c>
      <c r="G13" s="19">
        <v>12660</v>
      </c>
      <c r="H13" s="19">
        <v>1776</v>
      </c>
      <c r="I13" s="49">
        <f t="shared" si="0"/>
        <v>0.1403</v>
      </c>
      <c r="J13" s="72">
        <f t="shared" si="2"/>
        <v>1.143558946785797</v>
      </c>
    </row>
    <row r="14" spans="1:10" ht="15" customHeight="1">
      <c r="A14" s="85"/>
      <c r="B14" s="28" t="s">
        <v>42</v>
      </c>
      <c r="C14" s="29"/>
      <c r="D14" s="30">
        <f>SUM(D12:D13)</f>
        <v>220846</v>
      </c>
      <c r="E14" s="30">
        <f>SUM(E12:E13)</f>
        <v>28064</v>
      </c>
      <c r="F14" s="50">
        <f t="shared" si="1"/>
        <v>0.1270749753221702</v>
      </c>
      <c r="G14" s="30">
        <f>SUM(G12:G13)</f>
        <v>219476</v>
      </c>
      <c r="H14" s="30">
        <f>SUM(H12:H13)</f>
        <v>24612</v>
      </c>
      <c r="I14" s="50">
        <f t="shared" si="0"/>
        <v>0.1121</v>
      </c>
      <c r="J14" s="74">
        <f t="shared" si="2"/>
        <v>1.4974975322170208</v>
      </c>
    </row>
    <row r="15" spans="1:10" ht="15" customHeight="1">
      <c r="A15" s="20">
        <v>2</v>
      </c>
      <c r="B15" s="3" t="s">
        <v>16</v>
      </c>
      <c r="C15" s="27">
        <v>5</v>
      </c>
      <c r="D15" s="21">
        <v>156167</v>
      </c>
      <c r="E15" s="21">
        <v>22317</v>
      </c>
      <c r="F15" s="49">
        <f t="shared" si="1"/>
        <v>0.1429047109824739</v>
      </c>
      <c r="G15" s="21">
        <v>158897</v>
      </c>
      <c r="H15" s="21">
        <v>19738</v>
      </c>
      <c r="I15" s="49">
        <f t="shared" si="0"/>
        <v>0.1242</v>
      </c>
      <c r="J15" s="72">
        <f t="shared" si="2"/>
        <v>1.8704710982473893</v>
      </c>
    </row>
    <row r="16" spans="1:10" ht="15" customHeight="1">
      <c r="A16" s="20">
        <v>3</v>
      </c>
      <c r="B16" s="3" t="s">
        <v>19</v>
      </c>
      <c r="C16" s="27">
        <v>6</v>
      </c>
      <c r="D16" s="21">
        <v>117318</v>
      </c>
      <c r="E16" s="21">
        <v>13737</v>
      </c>
      <c r="F16" s="49">
        <f t="shared" si="1"/>
        <v>0.11709200634173784</v>
      </c>
      <c r="G16" s="21">
        <v>117835</v>
      </c>
      <c r="H16" s="21">
        <v>11869</v>
      </c>
      <c r="I16" s="49">
        <f t="shared" si="0"/>
        <v>0.1007</v>
      </c>
      <c r="J16" s="72">
        <f t="shared" si="2"/>
        <v>1.6392006341737848</v>
      </c>
    </row>
    <row r="17" spans="1:10" ht="15" customHeight="1">
      <c r="A17" s="20">
        <v>4</v>
      </c>
      <c r="B17" s="4" t="s">
        <v>18</v>
      </c>
      <c r="C17" s="27">
        <v>7</v>
      </c>
      <c r="D17" s="21">
        <v>118023</v>
      </c>
      <c r="E17" s="21">
        <v>17094</v>
      </c>
      <c r="F17" s="49">
        <f t="shared" si="1"/>
        <v>0.1448361759995933</v>
      </c>
      <c r="G17" s="21">
        <v>118592</v>
      </c>
      <c r="H17" s="21">
        <v>17271</v>
      </c>
      <c r="I17" s="49">
        <f t="shared" si="0"/>
        <v>0.1456</v>
      </c>
      <c r="J17" s="72">
        <f t="shared" si="2"/>
        <v>-0.07638240004066987</v>
      </c>
    </row>
    <row r="18" spans="1:10" ht="15" customHeight="1">
      <c r="A18" s="20">
        <v>5</v>
      </c>
      <c r="B18" s="3" t="s">
        <v>17</v>
      </c>
      <c r="C18" s="27">
        <v>6</v>
      </c>
      <c r="D18" s="21">
        <v>64751</v>
      </c>
      <c r="E18" s="21">
        <v>10905</v>
      </c>
      <c r="F18" s="49">
        <f t="shared" si="1"/>
        <v>0.16841438742258807</v>
      </c>
      <c r="G18" s="21">
        <v>65422</v>
      </c>
      <c r="H18" s="21">
        <v>7862</v>
      </c>
      <c r="I18" s="49">
        <f t="shared" si="0"/>
        <v>0.1202</v>
      </c>
      <c r="J18" s="72">
        <f t="shared" si="2"/>
        <v>4.821438742258807</v>
      </c>
    </row>
    <row r="19" spans="1:10" ht="15" customHeight="1">
      <c r="A19" s="6">
        <v>6</v>
      </c>
      <c r="B19" s="5" t="s">
        <v>0</v>
      </c>
      <c r="C19" s="27">
        <v>7</v>
      </c>
      <c r="D19" s="19">
        <v>42402</v>
      </c>
      <c r="E19" s="21">
        <v>4758</v>
      </c>
      <c r="F19" s="49">
        <f t="shared" si="1"/>
        <v>0.1122116881279185</v>
      </c>
      <c r="G19" s="19">
        <v>42663</v>
      </c>
      <c r="H19" s="21">
        <v>3852</v>
      </c>
      <c r="I19" s="49">
        <f t="shared" si="0"/>
        <v>0.0903</v>
      </c>
      <c r="J19" s="72">
        <f t="shared" si="2"/>
        <v>2.191168812791849</v>
      </c>
    </row>
    <row r="20" spans="1:10" ht="15" customHeight="1">
      <c r="A20" s="20">
        <v>7</v>
      </c>
      <c r="B20" s="3" t="s">
        <v>1</v>
      </c>
      <c r="C20" s="27">
        <v>3</v>
      </c>
      <c r="D20" s="21">
        <v>63942</v>
      </c>
      <c r="E20" s="21">
        <v>8414</v>
      </c>
      <c r="F20" s="49">
        <f t="shared" si="1"/>
        <v>0.131588001626474</v>
      </c>
      <c r="G20" s="21">
        <v>64070</v>
      </c>
      <c r="H20" s="21">
        <v>8007</v>
      </c>
      <c r="I20" s="49">
        <f t="shared" si="0"/>
        <v>0.125</v>
      </c>
      <c r="J20" s="72">
        <f t="shared" si="2"/>
        <v>0.6588001626473994</v>
      </c>
    </row>
    <row r="21" spans="1:10" ht="15" customHeight="1">
      <c r="A21" s="83">
        <v>8</v>
      </c>
      <c r="B21" s="4" t="s">
        <v>54</v>
      </c>
      <c r="C21" s="27">
        <v>1</v>
      </c>
      <c r="D21" s="21">
        <v>28162</v>
      </c>
      <c r="E21" s="21">
        <v>4694</v>
      </c>
      <c r="F21" s="49">
        <f t="shared" si="1"/>
        <v>0.16667850294723385</v>
      </c>
      <c r="G21" s="21">
        <v>28467</v>
      </c>
      <c r="H21" s="21">
        <v>4683</v>
      </c>
      <c r="I21" s="49">
        <f t="shared" si="0"/>
        <v>0.1645</v>
      </c>
      <c r="J21" s="72">
        <f t="shared" si="2"/>
        <v>0.21785029472338457</v>
      </c>
    </row>
    <row r="22" spans="1:10" ht="15" customHeight="1">
      <c r="A22" s="84"/>
      <c r="B22" s="4" t="s">
        <v>55</v>
      </c>
      <c r="C22" s="27">
        <v>7</v>
      </c>
      <c r="D22" s="21">
        <v>7469</v>
      </c>
      <c r="E22" s="21">
        <v>1371</v>
      </c>
      <c r="F22" s="49">
        <f t="shared" si="1"/>
        <v>0.1835587093319052</v>
      </c>
      <c r="G22" s="21">
        <v>7542</v>
      </c>
      <c r="H22" s="21">
        <v>1188</v>
      </c>
      <c r="I22" s="49">
        <f t="shared" si="0"/>
        <v>0.1575</v>
      </c>
      <c r="J22" s="72">
        <f t="shared" si="2"/>
        <v>2.605870933190521</v>
      </c>
    </row>
    <row r="23" spans="1:10" ht="15" customHeight="1">
      <c r="A23" s="85"/>
      <c r="B23" s="31" t="s">
        <v>43</v>
      </c>
      <c r="C23" s="44"/>
      <c r="D23" s="32">
        <f>SUM(D21:D22)</f>
        <v>35631</v>
      </c>
      <c r="E23" s="32">
        <f>SUM(E21:E22)</f>
        <v>6065</v>
      </c>
      <c r="F23" s="50">
        <f t="shared" si="1"/>
        <v>0.1702169459178805</v>
      </c>
      <c r="G23" s="32">
        <f>SUM(G21:G22)</f>
        <v>36009</v>
      </c>
      <c r="H23" s="32">
        <f>SUM(H21:H22)</f>
        <v>5871</v>
      </c>
      <c r="I23" s="50">
        <f t="shared" si="0"/>
        <v>0.163</v>
      </c>
      <c r="J23" s="74">
        <f t="shared" si="2"/>
        <v>0.7216945917880496</v>
      </c>
    </row>
    <row r="24" spans="1:10" ht="15" customHeight="1">
      <c r="A24" s="20">
        <v>9</v>
      </c>
      <c r="B24" s="4" t="s">
        <v>22</v>
      </c>
      <c r="C24" s="27">
        <v>7</v>
      </c>
      <c r="D24" s="21">
        <v>50844</v>
      </c>
      <c r="E24" s="21">
        <v>7107</v>
      </c>
      <c r="F24" s="49">
        <f t="shared" si="1"/>
        <v>0.13978050507434506</v>
      </c>
      <c r="G24" s="21">
        <v>51636</v>
      </c>
      <c r="H24" s="21">
        <v>6713</v>
      </c>
      <c r="I24" s="49">
        <f t="shared" si="0"/>
        <v>0.13</v>
      </c>
      <c r="J24" s="72">
        <f t="shared" si="2"/>
        <v>0.9780505074345053</v>
      </c>
    </row>
    <row r="25" spans="1:10" ht="15" customHeight="1">
      <c r="A25" s="20">
        <v>10</v>
      </c>
      <c r="B25" s="3" t="s">
        <v>21</v>
      </c>
      <c r="C25" s="27">
        <v>4</v>
      </c>
      <c r="D25" s="21">
        <v>47559</v>
      </c>
      <c r="E25" s="21">
        <v>10396</v>
      </c>
      <c r="F25" s="49">
        <f t="shared" si="1"/>
        <v>0.21859164406316364</v>
      </c>
      <c r="G25" s="21">
        <v>48472</v>
      </c>
      <c r="H25" s="21">
        <v>8798</v>
      </c>
      <c r="I25" s="49">
        <f t="shared" si="0"/>
        <v>0.1815</v>
      </c>
      <c r="J25" s="72">
        <f t="shared" si="2"/>
        <v>3.709164406316365</v>
      </c>
    </row>
    <row r="26" spans="1:10" ht="15" customHeight="1">
      <c r="A26" s="20">
        <v>11</v>
      </c>
      <c r="B26" s="3" t="s">
        <v>2</v>
      </c>
      <c r="C26" s="27">
        <v>5</v>
      </c>
      <c r="D26" s="21">
        <v>25532</v>
      </c>
      <c r="E26" s="21">
        <v>3046</v>
      </c>
      <c r="F26" s="49">
        <f t="shared" si="1"/>
        <v>0.11930126899577001</v>
      </c>
      <c r="G26" s="21">
        <v>26060</v>
      </c>
      <c r="H26" s="21">
        <v>2673</v>
      </c>
      <c r="I26" s="49">
        <f t="shared" si="0"/>
        <v>0.1026</v>
      </c>
      <c r="J26" s="72">
        <f t="shared" si="2"/>
        <v>1.6701268995770013</v>
      </c>
    </row>
    <row r="27" spans="1:10" ht="15" customHeight="1">
      <c r="A27" s="20">
        <v>12</v>
      </c>
      <c r="B27" s="3" t="s">
        <v>3</v>
      </c>
      <c r="C27" s="27">
        <v>5</v>
      </c>
      <c r="D27" s="21">
        <v>38389</v>
      </c>
      <c r="E27" s="21">
        <v>5731</v>
      </c>
      <c r="F27" s="49">
        <f t="shared" si="1"/>
        <v>0.14928755633124072</v>
      </c>
      <c r="G27" s="21">
        <v>39228</v>
      </c>
      <c r="H27" s="21">
        <v>4759</v>
      </c>
      <c r="I27" s="49">
        <f t="shared" si="0"/>
        <v>0.1213</v>
      </c>
      <c r="J27" s="72">
        <f t="shared" si="2"/>
        <v>2.7987556331240713</v>
      </c>
    </row>
    <row r="28" spans="1:10" ht="15" customHeight="1">
      <c r="A28" s="83">
        <v>13</v>
      </c>
      <c r="B28" s="3" t="s">
        <v>61</v>
      </c>
      <c r="C28" s="27">
        <v>1</v>
      </c>
      <c r="D28" s="21">
        <v>22656</v>
      </c>
      <c r="E28" s="21">
        <v>3748</v>
      </c>
      <c r="F28" s="49">
        <f t="shared" si="1"/>
        <v>0.165430790960452</v>
      </c>
      <c r="G28" s="21">
        <v>23153</v>
      </c>
      <c r="H28" s="21">
        <v>2815</v>
      </c>
      <c r="I28" s="49">
        <f t="shared" si="0"/>
        <v>0.1216</v>
      </c>
      <c r="J28" s="72">
        <f t="shared" si="2"/>
        <v>4.383079096045199</v>
      </c>
    </row>
    <row r="29" spans="1:10" ht="15" customHeight="1">
      <c r="A29" s="84"/>
      <c r="B29" s="3" t="s">
        <v>51</v>
      </c>
      <c r="C29" s="27">
        <v>2</v>
      </c>
      <c r="D29" s="21">
        <v>42270</v>
      </c>
      <c r="E29" s="21">
        <v>7824</v>
      </c>
      <c r="F29" s="49">
        <f t="shared" si="1"/>
        <v>0.1850958126330731</v>
      </c>
      <c r="G29" s="21">
        <v>42186</v>
      </c>
      <c r="H29" s="21">
        <v>6095</v>
      </c>
      <c r="I29" s="49">
        <f t="shared" si="0"/>
        <v>0.1445</v>
      </c>
      <c r="J29" s="72">
        <f t="shared" si="2"/>
        <v>4.05958126330731</v>
      </c>
    </row>
    <row r="30" spans="1:10" ht="15" customHeight="1">
      <c r="A30" s="85"/>
      <c r="B30" s="31" t="s">
        <v>44</v>
      </c>
      <c r="C30" s="29"/>
      <c r="D30" s="32">
        <f>SUM(D28:D29)</f>
        <v>64926</v>
      </c>
      <c r="E30" s="32">
        <f>SUM(E28:E29)</f>
        <v>11572</v>
      </c>
      <c r="F30" s="50">
        <f t="shared" si="1"/>
        <v>0.1782336814219265</v>
      </c>
      <c r="G30" s="32">
        <f>SUM(G28:G29)</f>
        <v>65339</v>
      </c>
      <c r="H30" s="32">
        <f>SUM(H28:H29)</f>
        <v>8910</v>
      </c>
      <c r="I30" s="50">
        <f t="shared" si="0"/>
        <v>0.1364</v>
      </c>
      <c r="J30" s="74">
        <f t="shared" si="2"/>
        <v>4.18336814219265</v>
      </c>
    </row>
    <row r="31" spans="1:10" ht="15" customHeight="1">
      <c r="A31" s="20">
        <v>14</v>
      </c>
      <c r="B31" s="3" t="s">
        <v>20</v>
      </c>
      <c r="C31" s="27">
        <v>3</v>
      </c>
      <c r="D31" s="21">
        <v>91722</v>
      </c>
      <c r="E31" s="21">
        <v>11889</v>
      </c>
      <c r="F31" s="49">
        <f t="shared" si="1"/>
        <v>0.12961993850984496</v>
      </c>
      <c r="G31" s="21">
        <v>92417</v>
      </c>
      <c r="H31" s="21">
        <v>10763</v>
      </c>
      <c r="I31" s="49">
        <f t="shared" si="0"/>
        <v>0.1165</v>
      </c>
      <c r="J31" s="72">
        <f t="shared" si="2"/>
        <v>1.3119938509844955</v>
      </c>
    </row>
    <row r="32" spans="1:10" ht="15" customHeight="1">
      <c r="A32" s="20">
        <v>15</v>
      </c>
      <c r="B32" s="3" t="s">
        <v>4</v>
      </c>
      <c r="C32" s="27">
        <v>3</v>
      </c>
      <c r="D32" s="21">
        <v>68184</v>
      </c>
      <c r="E32" s="21">
        <v>11604</v>
      </c>
      <c r="F32" s="49">
        <f t="shared" si="1"/>
        <v>0.17018655403027103</v>
      </c>
      <c r="G32" s="21">
        <v>67346</v>
      </c>
      <c r="H32" s="21">
        <v>10144</v>
      </c>
      <c r="I32" s="49">
        <f t="shared" si="0"/>
        <v>0.1506</v>
      </c>
      <c r="J32" s="72">
        <f t="shared" si="2"/>
        <v>1.9586554030271013</v>
      </c>
    </row>
    <row r="33" spans="1:10" ht="15" customHeight="1">
      <c r="A33" s="20">
        <v>16</v>
      </c>
      <c r="B33" s="3" t="s">
        <v>5</v>
      </c>
      <c r="C33" s="27">
        <v>6</v>
      </c>
      <c r="D33" s="21">
        <v>169434</v>
      </c>
      <c r="E33" s="21">
        <v>19938</v>
      </c>
      <c r="F33" s="49">
        <f t="shared" si="1"/>
        <v>0.11767413860264174</v>
      </c>
      <c r="G33" s="21">
        <v>166307</v>
      </c>
      <c r="H33" s="21">
        <v>15713</v>
      </c>
      <c r="I33" s="49">
        <f t="shared" si="0"/>
        <v>0.0945</v>
      </c>
      <c r="J33" s="72">
        <f t="shared" si="2"/>
        <v>2.317413860264174</v>
      </c>
    </row>
    <row r="34" spans="1:10" ht="15" customHeight="1">
      <c r="A34" s="20">
        <v>17</v>
      </c>
      <c r="B34" s="3" t="s">
        <v>6</v>
      </c>
      <c r="C34" s="27">
        <v>4</v>
      </c>
      <c r="D34" s="21">
        <v>127350</v>
      </c>
      <c r="E34" s="21">
        <v>16746</v>
      </c>
      <c r="F34" s="49">
        <f t="shared" si="1"/>
        <v>0.13149587750294464</v>
      </c>
      <c r="G34" s="21">
        <v>127059</v>
      </c>
      <c r="H34" s="21">
        <v>12877</v>
      </c>
      <c r="I34" s="49">
        <f t="shared" si="0"/>
        <v>0.1013</v>
      </c>
      <c r="J34" s="72">
        <f t="shared" si="2"/>
        <v>3.019587750294464</v>
      </c>
    </row>
    <row r="35" spans="1:10" ht="15" customHeight="1">
      <c r="A35" s="20">
        <v>18</v>
      </c>
      <c r="B35" s="3" t="s">
        <v>7</v>
      </c>
      <c r="C35" s="27">
        <v>2</v>
      </c>
      <c r="D35" s="21">
        <v>55211</v>
      </c>
      <c r="E35" s="21">
        <v>9733</v>
      </c>
      <c r="F35" s="49">
        <f t="shared" si="1"/>
        <v>0.17628733404575175</v>
      </c>
      <c r="G35" s="21">
        <v>54948</v>
      </c>
      <c r="H35" s="21">
        <v>8999</v>
      </c>
      <c r="I35" s="49">
        <f t="shared" si="0"/>
        <v>0.1638</v>
      </c>
      <c r="J35" s="72">
        <f t="shared" si="2"/>
        <v>1.2487334045751752</v>
      </c>
    </row>
    <row r="36" spans="1:10" ht="15" customHeight="1">
      <c r="A36" s="20">
        <v>19</v>
      </c>
      <c r="B36" s="3" t="s">
        <v>8</v>
      </c>
      <c r="C36" s="27">
        <v>2</v>
      </c>
      <c r="D36" s="21">
        <v>24389</v>
      </c>
      <c r="E36" s="21">
        <v>4676</v>
      </c>
      <c r="F36" s="49">
        <f t="shared" si="1"/>
        <v>0.19172577801467874</v>
      </c>
      <c r="G36" s="21">
        <v>24709</v>
      </c>
      <c r="H36" s="21">
        <v>4529</v>
      </c>
      <c r="I36" s="49">
        <f t="shared" si="0"/>
        <v>0.1833</v>
      </c>
      <c r="J36" s="72">
        <f t="shared" si="2"/>
        <v>0.8425778014678753</v>
      </c>
    </row>
    <row r="37" spans="1:10" ht="15" customHeight="1">
      <c r="A37" s="20">
        <v>20</v>
      </c>
      <c r="B37" s="3" t="s">
        <v>9</v>
      </c>
      <c r="C37" s="27">
        <v>3</v>
      </c>
      <c r="D37" s="21">
        <v>50758</v>
      </c>
      <c r="E37" s="21">
        <v>5056</v>
      </c>
      <c r="F37" s="49">
        <f t="shared" si="1"/>
        <v>0.09960991370818394</v>
      </c>
      <c r="G37" s="21">
        <v>50067</v>
      </c>
      <c r="H37" s="21">
        <v>4788</v>
      </c>
      <c r="I37" s="49">
        <f t="shared" si="0"/>
        <v>0.0956</v>
      </c>
      <c r="J37" s="72">
        <f t="shared" si="2"/>
        <v>0.4009913708183932</v>
      </c>
    </row>
    <row r="38" spans="1:10" ht="15" customHeight="1">
      <c r="A38" s="83">
        <v>21</v>
      </c>
      <c r="B38" s="3" t="s">
        <v>52</v>
      </c>
      <c r="C38" s="27">
        <v>1</v>
      </c>
      <c r="D38" s="21">
        <v>3392</v>
      </c>
      <c r="E38" s="21">
        <v>485</v>
      </c>
      <c r="F38" s="49">
        <f t="shared" si="1"/>
        <v>0.14298349056603774</v>
      </c>
      <c r="G38" s="21">
        <v>3493</v>
      </c>
      <c r="H38" s="21">
        <v>473</v>
      </c>
      <c r="I38" s="49">
        <f t="shared" si="0"/>
        <v>0.1354</v>
      </c>
      <c r="J38" s="72">
        <f t="shared" si="2"/>
        <v>0.7583490566037743</v>
      </c>
    </row>
    <row r="39" spans="1:10" ht="15" customHeight="1">
      <c r="A39" s="84"/>
      <c r="B39" s="3" t="s">
        <v>53</v>
      </c>
      <c r="C39" s="27">
        <v>4</v>
      </c>
      <c r="D39" s="21">
        <v>34355</v>
      </c>
      <c r="E39" s="21">
        <v>5684</v>
      </c>
      <c r="F39" s="49">
        <f t="shared" si="1"/>
        <v>0.1654489885024014</v>
      </c>
      <c r="G39" s="21">
        <v>34890</v>
      </c>
      <c r="H39" s="21">
        <v>5827</v>
      </c>
      <c r="I39" s="49">
        <f t="shared" si="0"/>
        <v>0.167</v>
      </c>
      <c r="J39" s="72">
        <f t="shared" si="2"/>
        <v>-0.155101149759862</v>
      </c>
    </row>
    <row r="40" spans="1:10" ht="15" customHeight="1">
      <c r="A40" s="85"/>
      <c r="B40" s="31" t="s">
        <v>45</v>
      </c>
      <c r="C40" s="29"/>
      <c r="D40" s="32">
        <f>SUM(D38:D39)</f>
        <v>37747</v>
      </c>
      <c r="E40" s="32">
        <f>SUM(E38:E39)</f>
        <v>6169</v>
      </c>
      <c r="F40" s="50">
        <f t="shared" si="1"/>
        <v>0.16343020637401648</v>
      </c>
      <c r="G40" s="32">
        <f>SUM(G38:G39)</f>
        <v>38383</v>
      </c>
      <c r="H40" s="32">
        <f>SUM(H38:H39)</f>
        <v>6300</v>
      </c>
      <c r="I40" s="50">
        <f t="shared" si="0"/>
        <v>0.1641</v>
      </c>
      <c r="J40" s="74">
        <f t="shared" si="2"/>
        <v>-0.06697936259835169</v>
      </c>
    </row>
    <row r="41" spans="1:10" ht="15" customHeight="1">
      <c r="A41" s="20">
        <v>22</v>
      </c>
      <c r="B41" s="3" t="s">
        <v>25</v>
      </c>
      <c r="C41" s="27">
        <v>4</v>
      </c>
      <c r="D41" s="21">
        <v>46077</v>
      </c>
      <c r="E41" s="21">
        <v>6954</v>
      </c>
      <c r="F41" s="49">
        <f t="shared" si="1"/>
        <v>0.15092128393775636</v>
      </c>
      <c r="G41" s="21">
        <v>45964</v>
      </c>
      <c r="H41" s="21">
        <v>6869</v>
      </c>
      <c r="I41" s="49">
        <f>ROUND(H41/G41,4)</f>
        <v>0.1494</v>
      </c>
      <c r="J41" s="72">
        <f t="shared" si="2"/>
        <v>0.1521283937756357</v>
      </c>
    </row>
    <row r="42" spans="1:10" ht="15" customHeight="1">
      <c r="A42" s="20">
        <v>23</v>
      </c>
      <c r="B42" s="3" t="s">
        <v>24</v>
      </c>
      <c r="C42" s="27">
        <v>1</v>
      </c>
      <c r="D42" s="21">
        <v>88527</v>
      </c>
      <c r="E42" s="21">
        <v>15117</v>
      </c>
      <c r="F42" s="49">
        <f t="shared" si="1"/>
        <v>0.1707614626046291</v>
      </c>
      <c r="G42" s="21">
        <v>89734</v>
      </c>
      <c r="H42" s="21">
        <v>11564</v>
      </c>
      <c r="I42" s="49">
        <f>ROUND(H42/G42,4)</f>
        <v>0.1289</v>
      </c>
      <c r="J42" s="72">
        <f t="shared" si="2"/>
        <v>4.186146260462912</v>
      </c>
    </row>
    <row r="43" spans="1:10" ht="15" customHeight="1">
      <c r="A43" s="20">
        <v>24</v>
      </c>
      <c r="B43" s="4" t="s">
        <v>23</v>
      </c>
      <c r="C43" s="27">
        <v>7</v>
      </c>
      <c r="D43" s="21">
        <v>45142</v>
      </c>
      <c r="E43" s="21">
        <v>7239</v>
      </c>
      <c r="F43" s="49">
        <f t="shared" si="1"/>
        <v>0.16036063975898276</v>
      </c>
      <c r="G43" s="21">
        <v>45669</v>
      </c>
      <c r="H43" s="21">
        <v>4998</v>
      </c>
      <c r="I43" s="49">
        <f t="shared" si="0"/>
        <v>0.1094</v>
      </c>
      <c r="J43" s="72">
        <f t="shared" si="2"/>
        <v>5.096063975898277</v>
      </c>
    </row>
    <row r="44" spans="1:10" ht="15" customHeight="1">
      <c r="A44" s="20">
        <v>25</v>
      </c>
      <c r="B44" s="3" t="s">
        <v>29</v>
      </c>
      <c r="C44" s="27">
        <v>3</v>
      </c>
      <c r="D44" s="21">
        <v>37117</v>
      </c>
      <c r="E44" s="21">
        <v>6991</v>
      </c>
      <c r="F44" s="49">
        <f t="shared" si="1"/>
        <v>0.1883503515909152</v>
      </c>
      <c r="G44" s="21">
        <v>38181</v>
      </c>
      <c r="H44" s="21">
        <v>4943</v>
      </c>
      <c r="I44" s="49">
        <f t="shared" si="0"/>
        <v>0.1295</v>
      </c>
      <c r="J44" s="72">
        <f t="shared" si="2"/>
        <v>5.88503515909152</v>
      </c>
    </row>
    <row r="45" spans="1:10" ht="15" customHeight="1">
      <c r="A45" s="20">
        <v>26</v>
      </c>
      <c r="B45" s="3" t="s">
        <v>28</v>
      </c>
      <c r="C45" s="27">
        <v>6</v>
      </c>
      <c r="D45" s="21">
        <v>35201</v>
      </c>
      <c r="E45" s="21">
        <v>4890</v>
      </c>
      <c r="F45" s="49">
        <f t="shared" si="1"/>
        <v>0.13891650805374847</v>
      </c>
      <c r="G45" s="21">
        <v>35789</v>
      </c>
      <c r="H45" s="21">
        <v>3904</v>
      </c>
      <c r="I45" s="49">
        <f t="shared" si="0"/>
        <v>0.1091</v>
      </c>
      <c r="J45" s="72">
        <f t="shared" si="2"/>
        <v>2.981650805374847</v>
      </c>
    </row>
    <row r="46" spans="1:10" ht="15" customHeight="1">
      <c r="A46" s="20">
        <v>27</v>
      </c>
      <c r="B46" s="3" t="s">
        <v>27</v>
      </c>
      <c r="C46" s="27">
        <v>1</v>
      </c>
      <c r="D46" s="21">
        <v>37509</v>
      </c>
      <c r="E46" s="21">
        <v>6143</v>
      </c>
      <c r="F46" s="49">
        <f t="shared" si="1"/>
        <v>0.16377402756671733</v>
      </c>
      <c r="G46" s="21">
        <v>38262</v>
      </c>
      <c r="H46" s="21">
        <v>5494</v>
      </c>
      <c r="I46" s="49">
        <f t="shared" si="0"/>
        <v>0.1436</v>
      </c>
      <c r="J46" s="72">
        <f t="shared" si="2"/>
        <v>2.017402756671732</v>
      </c>
    </row>
    <row r="47" spans="1:10" ht="15" customHeight="1">
      <c r="A47" s="20">
        <v>28</v>
      </c>
      <c r="B47" s="4" t="s">
        <v>26</v>
      </c>
      <c r="C47" s="27">
        <v>2</v>
      </c>
      <c r="D47" s="21">
        <v>73894</v>
      </c>
      <c r="E47" s="21">
        <v>9288</v>
      </c>
      <c r="F47" s="49">
        <f t="shared" si="1"/>
        <v>0.12569356104690502</v>
      </c>
      <c r="G47" s="21">
        <v>73416</v>
      </c>
      <c r="H47" s="21">
        <v>7970</v>
      </c>
      <c r="I47" s="49">
        <f t="shared" si="0"/>
        <v>0.1086</v>
      </c>
      <c r="J47" s="72">
        <f t="shared" si="2"/>
        <v>1.7093561046905015</v>
      </c>
    </row>
    <row r="48" spans="1:10" ht="15" customHeight="1">
      <c r="A48" s="20">
        <v>29</v>
      </c>
      <c r="B48" s="4" t="s">
        <v>32</v>
      </c>
      <c r="C48" s="27">
        <v>2</v>
      </c>
      <c r="D48" s="21">
        <v>30823</v>
      </c>
      <c r="E48" s="21">
        <v>4587</v>
      </c>
      <c r="F48" s="49">
        <f t="shared" si="1"/>
        <v>0.14881744152094215</v>
      </c>
      <c r="G48" s="21">
        <v>31538</v>
      </c>
      <c r="H48" s="21">
        <v>5023</v>
      </c>
      <c r="I48" s="49">
        <f t="shared" si="0"/>
        <v>0.1593</v>
      </c>
      <c r="J48" s="72">
        <f t="shared" si="2"/>
        <v>-1.0482558479057853</v>
      </c>
    </row>
    <row r="49" spans="1:10" ht="15" customHeight="1">
      <c r="A49" s="20">
        <v>30</v>
      </c>
      <c r="B49" s="3" t="s">
        <v>31</v>
      </c>
      <c r="C49" s="27">
        <v>2</v>
      </c>
      <c r="D49" s="21">
        <v>41029</v>
      </c>
      <c r="E49" s="21">
        <v>8480</v>
      </c>
      <c r="F49" s="49">
        <f t="shared" si="1"/>
        <v>0.20668307782300324</v>
      </c>
      <c r="G49" s="21">
        <v>41877</v>
      </c>
      <c r="H49" s="21">
        <v>6510</v>
      </c>
      <c r="I49" s="49">
        <f t="shared" si="0"/>
        <v>0.1555</v>
      </c>
      <c r="J49" s="72">
        <f t="shared" si="2"/>
        <v>5.118307782300324</v>
      </c>
    </row>
    <row r="50" spans="1:10" ht="15" customHeight="1">
      <c r="A50" s="20">
        <v>31</v>
      </c>
      <c r="B50" s="3" t="s">
        <v>30</v>
      </c>
      <c r="C50" s="27">
        <v>6</v>
      </c>
      <c r="D50" s="21">
        <v>39639</v>
      </c>
      <c r="E50" s="21">
        <v>4690</v>
      </c>
      <c r="F50" s="49">
        <f t="shared" si="1"/>
        <v>0.11831781831025001</v>
      </c>
      <c r="G50" s="21">
        <v>38294</v>
      </c>
      <c r="H50" s="21">
        <v>4237</v>
      </c>
      <c r="I50" s="49">
        <f t="shared" si="0"/>
        <v>0.1106</v>
      </c>
      <c r="J50" s="72">
        <f t="shared" si="2"/>
        <v>0.7717818310250008</v>
      </c>
    </row>
    <row r="51" spans="1:10" ht="15" customHeight="1">
      <c r="A51" s="83">
        <v>32</v>
      </c>
      <c r="B51" s="3" t="s">
        <v>58</v>
      </c>
      <c r="C51" s="27">
        <v>2</v>
      </c>
      <c r="D51" s="21">
        <v>35673</v>
      </c>
      <c r="E51" s="21">
        <v>4297</v>
      </c>
      <c r="F51" s="49">
        <f t="shared" si="1"/>
        <v>0.12045524626468197</v>
      </c>
      <c r="G51" s="21">
        <v>35895</v>
      </c>
      <c r="H51" s="21">
        <v>4578</v>
      </c>
      <c r="I51" s="49">
        <f t="shared" si="0"/>
        <v>0.1275</v>
      </c>
      <c r="J51" s="72">
        <f t="shared" si="2"/>
        <v>-0.704475373531803</v>
      </c>
    </row>
    <row r="52" spans="1:10" ht="15" customHeight="1">
      <c r="A52" s="84"/>
      <c r="B52" s="3" t="s">
        <v>59</v>
      </c>
      <c r="C52" s="27">
        <v>6</v>
      </c>
      <c r="D52" s="21">
        <v>6788</v>
      </c>
      <c r="E52" s="21">
        <v>786</v>
      </c>
      <c r="F52" s="49">
        <f t="shared" si="1"/>
        <v>0.11579257513258692</v>
      </c>
      <c r="G52" s="21">
        <v>6858</v>
      </c>
      <c r="H52" s="21">
        <v>823</v>
      </c>
      <c r="I52" s="49">
        <f t="shared" si="0"/>
        <v>0.12</v>
      </c>
      <c r="J52" s="72">
        <f t="shared" si="2"/>
        <v>-0.4207424867413073</v>
      </c>
    </row>
    <row r="53" spans="1:10" ht="15" customHeight="1">
      <c r="A53" s="85"/>
      <c r="B53" s="31" t="s">
        <v>46</v>
      </c>
      <c r="C53" s="29"/>
      <c r="D53" s="32">
        <f>SUM(D51:D52)</f>
        <v>42461</v>
      </c>
      <c r="E53" s="32">
        <f>SUM(E51:E52)</f>
        <v>5083</v>
      </c>
      <c r="F53" s="50">
        <f t="shared" si="1"/>
        <v>0.11970985139304302</v>
      </c>
      <c r="G53" s="32">
        <f>SUM(G51:G52)</f>
        <v>42753</v>
      </c>
      <c r="H53" s="32">
        <f>SUM(H51:H52)</f>
        <v>5401</v>
      </c>
      <c r="I53" s="50">
        <f t="shared" si="0"/>
        <v>0.1263</v>
      </c>
      <c r="J53" s="74">
        <f t="shared" si="2"/>
        <v>-0.6590148606956975</v>
      </c>
    </row>
    <row r="54" spans="1:10" ht="15" customHeight="1">
      <c r="A54" s="20">
        <v>33</v>
      </c>
      <c r="B54" s="4" t="s">
        <v>10</v>
      </c>
      <c r="C54" s="27">
        <v>2</v>
      </c>
      <c r="D54" s="21">
        <v>28039</v>
      </c>
      <c r="E54" s="21">
        <v>5357</v>
      </c>
      <c r="F54" s="49">
        <f t="shared" si="1"/>
        <v>0.1910553158101216</v>
      </c>
      <c r="G54" s="21">
        <v>28511</v>
      </c>
      <c r="H54" s="21">
        <v>4119</v>
      </c>
      <c r="I54" s="49">
        <f t="shared" si="0"/>
        <v>0.1445</v>
      </c>
      <c r="J54" s="72">
        <f t="shared" si="2"/>
        <v>4.655531581012163</v>
      </c>
    </row>
    <row r="55" spans="1:10" ht="15" customHeight="1">
      <c r="A55" s="20">
        <v>34</v>
      </c>
      <c r="B55" s="4" t="s">
        <v>11</v>
      </c>
      <c r="C55" s="27">
        <v>2</v>
      </c>
      <c r="D55" s="21">
        <v>14573</v>
      </c>
      <c r="E55" s="21">
        <v>2991</v>
      </c>
      <c r="F55" s="49">
        <f t="shared" si="1"/>
        <v>0.20524257187950318</v>
      </c>
      <c r="G55" s="21">
        <v>14892</v>
      </c>
      <c r="H55" s="21">
        <v>2211</v>
      </c>
      <c r="I55" s="49">
        <f t="shared" si="0"/>
        <v>0.1485</v>
      </c>
      <c r="J55" s="72">
        <f t="shared" si="2"/>
        <v>5.674257187950318</v>
      </c>
    </row>
    <row r="56" spans="1:10" ht="15.75" customHeight="1">
      <c r="A56" s="20">
        <v>35</v>
      </c>
      <c r="B56" s="3" t="s">
        <v>47</v>
      </c>
      <c r="C56" s="27">
        <v>1</v>
      </c>
      <c r="D56" s="21">
        <v>17928</v>
      </c>
      <c r="E56" s="21">
        <v>3034</v>
      </c>
      <c r="F56" s="49">
        <f t="shared" si="1"/>
        <v>0.16923248549754574</v>
      </c>
      <c r="G56" s="21">
        <v>18257</v>
      </c>
      <c r="H56" s="21">
        <v>2751</v>
      </c>
      <c r="I56" s="49">
        <f t="shared" si="0"/>
        <v>0.1507</v>
      </c>
      <c r="J56" s="72">
        <f t="shared" si="2"/>
        <v>1.853248549754574</v>
      </c>
    </row>
    <row r="57" spans="1:10" ht="15" customHeight="1">
      <c r="A57" s="20">
        <v>36</v>
      </c>
      <c r="B57" s="4" t="s">
        <v>48</v>
      </c>
      <c r="C57" s="27">
        <v>5</v>
      </c>
      <c r="D57" s="21">
        <v>30250</v>
      </c>
      <c r="E57" s="21">
        <v>4691</v>
      </c>
      <c r="F57" s="49">
        <f t="shared" si="1"/>
        <v>0.15507438016528927</v>
      </c>
      <c r="G57" s="21">
        <v>30122</v>
      </c>
      <c r="H57" s="21">
        <v>3973</v>
      </c>
      <c r="I57" s="49">
        <f t="shared" si="0"/>
        <v>0.1319</v>
      </c>
      <c r="J57" s="72">
        <f t="shared" si="2"/>
        <v>2.3174380165289277</v>
      </c>
    </row>
    <row r="58" spans="1:10" ht="15" customHeight="1">
      <c r="A58" s="20">
        <v>37</v>
      </c>
      <c r="B58" s="3" t="s">
        <v>49</v>
      </c>
      <c r="C58" s="27">
        <v>4</v>
      </c>
      <c r="D58" s="21">
        <v>16721</v>
      </c>
      <c r="E58" s="21">
        <v>3203</v>
      </c>
      <c r="F58" s="49">
        <f t="shared" si="1"/>
        <v>0.19155552897553974</v>
      </c>
      <c r="G58" s="21">
        <v>17319</v>
      </c>
      <c r="H58" s="21">
        <v>2333</v>
      </c>
      <c r="I58" s="49">
        <f t="shared" si="0"/>
        <v>0.1347</v>
      </c>
      <c r="J58" s="72">
        <f t="shared" si="2"/>
        <v>5.685552897553975</v>
      </c>
    </row>
    <row r="59" spans="1:10" ht="15" customHeight="1">
      <c r="A59" s="20">
        <v>38</v>
      </c>
      <c r="B59" s="3" t="s">
        <v>34</v>
      </c>
      <c r="C59" s="27">
        <v>3</v>
      </c>
      <c r="D59" s="21">
        <v>13749</v>
      </c>
      <c r="E59" s="21">
        <v>1914</v>
      </c>
      <c r="F59" s="49">
        <f t="shared" si="1"/>
        <v>0.13921012437268165</v>
      </c>
      <c r="G59" s="21">
        <v>14104</v>
      </c>
      <c r="H59" s="21">
        <v>1941</v>
      </c>
      <c r="I59" s="49">
        <f t="shared" si="0"/>
        <v>0.1376</v>
      </c>
      <c r="J59" s="72">
        <f t="shared" si="2"/>
        <v>0.1610124372681654</v>
      </c>
    </row>
    <row r="60" spans="1:10" ht="15" customHeight="1">
      <c r="A60" s="20">
        <v>39</v>
      </c>
      <c r="B60" s="3" t="s">
        <v>12</v>
      </c>
      <c r="C60" s="27">
        <v>3</v>
      </c>
      <c r="D60" s="21">
        <v>38480</v>
      </c>
      <c r="E60" s="21">
        <v>4177</v>
      </c>
      <c r="F60" s="49">
        <f t="shared" si="1"/>
        <v>0.10854989604989605</v>
      </c>
      <c r="G60" s="21">
        <v>38323</v>
      </c>
      <c r="H60" s="21">
        <v>4057</v>
      </c>
      <c r="I60" s="49">
        <f t="shared" si="0"/>
        <v>0.1059</v>
      </c>
      <c r="J60" s="72">
        <f t="shared" si="2"/>
        <v>0.26498960498960583</v>
      </c>
    </row>
    <row r="61" spans="1:10" ht="15" customHeight="1">
      <c r="A61" s="20">
        <v>40</v>
      </c>
      <c r="B61" s="3" t="s">
        <v>13</v>
      </c>
      <c r="C61" s="27">
        <v>3</v>
      </c>
      <c r="D61" s="21">
        <v>8355</v>
      </c>
      <c r="E61" s="21">
        <v>1038</v>
      </c>
      <c r="F61" s="49">
        <f t="shared" si="1"/>
        <v>0.12423698384201078</v>
      </c>
      <c r="G61" s="21">
        <v>8619</v>
      </c>
      <c r="H61" s="21">
        <v>835</v>
      </c>
      <c r="I61" s="49">
        <f t="shared" si="0"/>
        <v>0.0969</v>
      </c>
      <c r="J61" s="72">
        <f t="shared" si="2"/>
        <v>2.7336983842010776</v>
      </c>
    </row>
    <row r="62" spans="1:10" ht="15" customHeight="1">
      <c r="A62" s="20">
        <v>41</v>
      </c>
      <c r="B62" s="4" t="s">
        <v>14</v>
      </c>
      <c r="C62" s="27">
        <v>7</v>
      </c>
      <c r="D62" s="21">
        <v>18228</v>
      </c>
      <c r="E62" s="21">
        <v>2669</v>
      </c>
      <c r="F62" s="49">
        <f t="shared" si="1"/>
        <v>0.14642308536317752</v>
      </c>
      <c r="G62" s="21">
        <v>18576</v>
      </c>
      <c r="H62" s="21">
        <v>2557</v>
      </c>
      <c r="I62" s="49">
        <f t="shared" si="0"/>
        <v>0.1377</v>
      </c>
      <c r="J62" s="72">
        <f t="shared" si="2"/>
        <v>0.8723085363177535</v>
      </c>
    </row>
    <row r="63" spans="1:10" ht="15" customHeight="1">
      <c r="A63" s="20">
        <v>42</v>
      </c>
      <c r="B63" s="4" t="s">
        <v>15</v>
      </c>
      <c r="C63" s="27">
        <v>7</v>
      </c>
      <c r="D63" s="21">
        <v>7717</v>
      </c>
      <c r="E63" s="21">
        <v>974</v>
      </c>
      <c r="F63" s="49">
        <f t="shared" si="1"/>
        <v>0.12621485033043928</v>
      </c>
      <c r="G63" s="21">
        <v>7897</v>
      </c>
      <c r="H63" s="21">
        <v>821</v>
      </c>
      <c r="I63" s="49">
        <f t="shared" si="0"/>
        <v>0.104</v>
      </c>
      <c r="J63" s="72">
        <f t="shared" si="2"/>
        <v>2.221485033043928</v>
      </c>
    </row>
    <row r="64" spans="1:10" ht="15" customHeight="1">
      <c r="A64" s="20">
        <v>43</v>
      </c>
      <c r="B64" s="4" t="s">
        <v>35</v>
      </c>
      <c r="C64" s="27">
        <v>7</v>
      </c>
      <c r="D64" s="21">
        <v>20601</v>
      </c>
      <c r="E64" s="21">
        <v>2673</v>
      </c>
      <c r="F64" s="49">
        <f t="shared" si="1"/>
        <v>0.12975098296199214</v>
      </c>
      <c r="G64" s="21">
        <v>20935</v>
      </c>
      <c r="H64" s="21">
        <v>2395</v>
      </c>
      <c r="I64" s="49">
        <f t="shared" si="0"/>
        <v>0.1144</v>
      </c>
      <c r="J64" s="72">
        <f t="shared" si="2"/>
        <v>1.5350982961992137</v>
      </c>
    </row>
    <row r="65" spans="1:10" ht="15" customHeight="1" thickBot="1">
      <c r="A65" s="9">
        <v>44</v>
      </c>
      <c r="B65" s="33" t="s">
        <v>36</v>
      </c>
      <c r="C65" s="34">
        <v>3</v>
      </c>
      <c r="D65" s="35">
        <v>14788</v>
      </c>
      <c r="E65" s="35">
        <v>2266</v>
      </c>
      <c r="F65" s="51">
        <f t="shared" si="1"/>
        <v>0.15323235055450365</v>
      </c>
      <c r="G65" s="35">
        <v>15213</v>
      </c>
      <c r="H65" s="35">
        <v>2047</v>
      </c>
      <c r="I65" s="51">
        <f t="shared" si="0"/>
        <v>0.1346</v>
      </c>
      <c r="J65" s="75">
        <f t="shared" si="2"/>
        <v>1.8632350554503656</v>
      </c>
    </row>
    <row r="66" spans="2:10" ht="17.25" customHeight="1">
      <c r="B66" s="37"/>
      <c r="C66" s="26"/>
      <c r="D66" s="70" t="s">
        <v>79</v>
      </c>
      <c r="E66" s="53"/>
      <c r="F66" s="52"/>
      <c r="G66" s="61"/>
      <c r="H66" s="62"/>
      <c r="I66" s="61"/>
      <c r="J66" s="76"/>
    </row>
    <row r="67" spans="2:10" ht="13.5">
      <c r="B67" s="39" t="s">
        <v>62</v>
      </c>
      <c r="C67" s="40"/>
      <c r="D67" s="54"/>
      <c r="E67" s="55"/>
      <c r="F67" s="55"/>
      <c r="G67" s="63"/>
      <c r="H67" s="64"/>
      <c r="I67" s="64"/>
      <c r="J67" s="77"/>
    </row>
    <row r="68" spans="2:10" ht="13.5">
      <c r="B68" s="79" t="s">
        <v>69</v>
      </c>
      <c r="C68" s="80"/>
      <c r="D68" s="58">
        <f>D12+D21+D28+D38+D42+D46+D56</f>
        <v>406373</v>
      </c>
      <c r="E68" s="56">
        <f>E12+E21+E28+E38+E42+E46+E56</f>
        <v>59366</v>
      </c>
      <c r="F68" s="57">
        <f>E68/D68</f>
        <v>0.14608746151934307</v>
      </c>
      <c r="G68" s="65">
        <f>G12+G21+G28+G38+G42+G46+G56</f>
        <v>408182</v>
      </c>
      <c r="H68" s="66">
        <f>H12+H21+H28+H38+H42+H46+H56</f>
        <v>50616</v>
      </c>
      <c r="I68" s="67">
        <f>H68/G68</f>
        <v>0.12400350823897183</v>
      </c>
      <c r="J68" s="78">
        <f>(F68-I68)*100</f>
        <v>2.2083953280371245</v>
      </c>
    </row>
    <row r="69" spans="2:10" ht="13.5">
      <c r="B69" s="79" t="s">
        <v>63</v>
      </c>
      <c r="C69" s="80"/>
      <c r="D69" s="58">
        <f>D13+D29+D35+D36+D47+D48+D49+D51+D54+D55</f>
        <v>358548</v>
      </c>
      <c r="E69" s="56">
        <f>E13+E29+E35+E36+E47+E48+E49+E51+E54+E55</f>
        <v>59152</v>
      </c>
      <c r="F69" s="57">
        <f aca="true" t="shared" si="3" ref="F69:F74">E69/D69</f>
        <v>0.16497651639389985</v>
      </c>
      <c r="G69" s="65">
        <f>G13+G29+G35+G36+G47+G48+G49+G51+G54+G55</f>
        <v>360632</v>
      </c>
      <c r="H69" s="66">
        <f>H13+H29+H35+H36+H47+H48+H49+H51+H54+H55</f>
        <v>51810</v>
      </c>
      <c r="I69" s="67">
        <f aca="true" t="shared" si="4" ref="I69:I74">H69/G69</f>
        <v>0.14366445573326828</v>
      </c>
      <c r="J69" s="78">
        <f aca="true" t="shared" si="5" ref="J69:J74">(F69-I69)*100</f>
        <v>2.1312060660631573</v>
      </c>
    </row>
    <row r="70" spans="2:10" ht="13.5">
      <c r="B70" s="79" t="s">
        <v>64</v>
      </c>
      <c r="C70" s="80"/>
      <c r="D70" s="58">
        <f>D20+D31+D32+D37+D59+D60+D61+D65+D44</f>
        <v>387095</v>
      </c>
      <c r="E70" s="56">
        <f>E20+E31+E32+E37+E59+E60+E61+E65+E44</f>
        <v>53349</v>
      </c>
      <c r="F70" s="57">
        <f t="shared" si="3"/>
        <v>0.13781888166987433</v>
      </c>
      <c r="G70" s="65">
        <f>G20+G31+G32+G37+G59+G60+G61+G65+G44</f>
        <v>388340</v>
      </c>
      <c r="H70" s="66">
        <f>H20+H31+H32+H37+H59+H60+H61+H65+H44</f>
        <v>47525</v>
      </c>
      <c r="I70" s="67">
        <f t="shared" si="4"/>
        <v>0.12237987330689602</v>
      </c>
      <c r="J70" s="78">
        <f t="shared" si="5"/>
        <v>1.5439008362978304</v>
      </c>
    </row>
    <row r="71" spans="2:10" ht="13.5">
      <c r="B71" s="79" t="s">
        <v>65</v>
      </c>
      <c r="C71" s="80"/>
      <c r="D71" s="58">
        <f>D25+D34+D39+D41+D58</f>
        <v>272062</v>
      </c>
      <c r="E71" s="56">
        <f>E25+E34+E39+E41+E58</f>
        <v>42983</v>
      </c>
      <c r="F71" s="57">
        <f t="shared" si="3"/>
        <v>0.15798972293080255</v>
      </c>
      <c r="G71" s="65">
        <f>G25+G34+G39+G41+G58</f>
        <v>273704</v>
      </c>
      <c r="H71" s="66">
        <f>H25+H34+H39+H41+H58</f>
        <v>36704</v>
      </c>
      <c r="I71" s="67">
        <f t="shared" si="4"/>
        <v>0.1341010726916669</v>
      </c>
      <c r="J71" s="78">
        <f t="shared" si="5"/>
        <v>2.388865023913564</v>
      </c>
    </row>
    <row r="72" spans="2:10" ht="13.5">
      <c r="B72" s="79" t="s">
        <v>66</v>
      </c>
      <c r="C72" s="80"/>
      <c r="D72" s="58">
        <f>D15+D27+D26+D57</f>
        <v>250338</v>
      </c>
      <c r="E72" s="56">
        <f>E15+E27+E26+E57</f>
        <v>35785</v>
      </c>
      <c r="F72" s="57">
        <f t="shared" si="3"/>
        <v>0.14294673601291055</v>
      </c>
      <c r="G72" s="65">
        <f>G15+G27+G26+G57</f>
        <v>254307</v>
      </c>
      <c r="H72" s="66">
        <f>H15+H27+H26+H57</f>
        <v>31143</v>
      </c>
      <c r="I72" s="67">
        <f t="shared" si="4"/>
        <v>0.12246222085904045</v>
      </c>
      <c r="J72" s="78">
        <f t="shared" si="5"/>
        <v>2.0484515153870104</v>
      </c>
    </row>
    <row r="73" spans="2:10" ht="13.5">
      <c r="B73" s="79" t="s">
        <v>67</v>
      </c>
      <c r="C73" s="80"/>
      <c r="D73" s="58">
        <f>D16+D18+D33+D45+D50+D52</f>
        <v>433131</v>
      </c>
      <c r="E73" s="56">
        <f>E16+E18+E33+E45+E50+E52</f>
        <v>54946</v>
      </c>
      <c r="F73" s="57">
        <f t="shared" si="3"/>
        <v>0.1268576943234264</v>
      </c>
      <c r="G73" s="65">
        <f>G16+G18+G33+G45+G50+G52</f>
        <v>430505</v>
      </c>
      <c r="H73" s="66">
        <f>H16+H18+H33+H45+H50+H52</f>
        <v>44408</v>
      </c>
      <c r="I73" s="67">
        <f t="shared" si="4"/>
        <v>0.10315327348114424</v>
      </c>
      <c r="J73" s="78">
        <f t="shared" si="5"/>
        <v>2.3704420842282152</v>
      </c>
    </row>
    <row r="74" spans="2:10" ht="13.5">
      <c r="B74" s="81" t="s">
        <v>68</v>
      </c>
      <c r="C74" s="82"/>
      <c r="D74" s="59">
        <f>D17+D22+D19+D24+D43+D62+D63+D64</f>
        <v>310426</v>
      </c>
      <c r="E74" s="59">
        <f>E17+E22+E19+E24+E43+E62+E63+E64</f>
        <v>43885</v>
      </c>
      <c r="F74" s="60">
        <f t="shared" si="3"/>
        <v>0.14137024604897785</v>
      </c>
      <c r="G74" s="68">
        <f>G17+G22+G19+G24+G43+G62+G63+G64</f>
        <v>313510</v>
      </c>
      <c r="H74" s="68">
        <f>H17+H22+H19+H24+H43+H62+H63+H64</f>
        <v>39795</v>
      </c>
      <c r="I74" s="69">
        <f t="shared" si="4"/>
        <v>0.12693375011961341</v>
      </c>
      <c r="J74" s="78">
        <f t="shared" si="5"/>
        <v>1.4436495929364441</v>
      </c>
    </row>
    <row r="75" ht="13.5">
      <c r="B75" s="15"/>
    </row>
    <row r="76" ht="13.5">
      <c r="B76" s="15"/>
    </row>
    <row r="77" spans="2:8" ht="13.5">
      <c r="B77" s="15"/>
      <c r="D77" s="38">
        <f>SUM(D68:D76)</f>
        <v>2417973</v>
      </c>
      <c r="E77" s="1">
        <f>IF(SUM(E68:E74)=E9,"","エラー")</f>
      </c>
      <c r="G77" s="1">
        <f>IF(SUM(G68:G74)=G9,"","エラー")</f>
      </c>
      <c r="H77" s="1">
        <f>IF(SUM(H68:H74)=H9,"","エラー")</f>
      </c>
    </row>
    <row r="78" spans="2:8" ht="13.5">
      <c r="B78" s="14"/>
      <c r="D78" s="1">
        <f>IF(SUM(D10:D11),"","エラー")</f>
      </c>
      <c r="E78" s="1">
        <f>IF(SUM(E10:E11),"","エラー")</f>
      </c>
      <c r="G78" s="1">
        <f>IF(SUM(G10:G11),"","エラー")</f>
      </c>
      <c r="H78" s="1">
        <f>IF(SUM(H10:H11),"","エラー")</f>
      </c>
    </row>
    <row r="79" spans="2:8" ht="13.5">
      <c r="B79" s="14"/>
      <c r="D79" s="1">
        <f>IF(SUMIF($C$12:$C$65,"1",D$12:D$65)=D68,"","エラー")</f>
      </c>
      <c r="E79" s="1">
        <f>IF(SUMIF($C$12:$C$65,"1",E$12:E$65)=E68,"","エラー")</f>
      </c>
      <c r="G79" s="1">
        <f>IF(SUMIF($C$12:$C$65,"1",G$12:G$65)=G68,"","エラー")</f>
      </c>
      <c r="H79" s="1">
        <f>IF(SUMIF($C$12:$C$65,"1",H$12:H$65)=H68,"","エラー")</f>
      </c>
    </row>
    <row r="80" spans="2:8" ht="13.5">
      <c r="B80" s="15"/>
      <c r="D80" s="1">
        <f>IF(SUMIF($C$12:$C$65,"2",D$12:D$65)=D69,"","エラー")</f>
      </c>
      <c r="E80" s="1">
        <f>IF(SUMIF($C$12:$C$65,"2",E$12:E$65)=E69,"","エラー")</f>
      </c>
      <c r="G80" s="1">
        <f>IF(SUMIF($C$12:$C$65,"2",G$12:G$65)=G69,"","エラー")</f>
      </c>
      <c r="H80" s="1">
        <f>IF(SUMIF($C$12:$C$65,"2",H$12:H$65)=H69,"","エラー")</f>
      </c>
    </row>
    <row r="81" spans="2:8" ht="13.5">
      <c r="B81" s="15"/>
      <c r="D81" s="1">
        <f>IF(SUMIF($C$12:$C$65,"3",D$12:D$65)=D70,"","エラー")</f>
      </c>
      <c r="E81" s="1">
        <f>IF(SUMIF($C$12:$C$65,"3",E$12:E$65)=E70,"","エラー")</f>
      </c>
      <c r="G81" s="1">
        <f>IF(SUMIF($C$12:$C$65,"3",G$12:G$65)=G70,"","エラー")</f>
      </c>
      <c r="H81" s="1">
        <f>IF(SUMIF($C$12:$C$65,"3",H$12:H$65)=H70,"","エラー")</f>
      </c>
    </row>
    <row r="82" spans="2:8" ht="13.5">
      <c r="B82" s="14"/>
      <c r="D82" s="1">
        <f>IF(SUMIF($C$12:$C$65,"4",D$12:D$65)=D71,"","エラー")</f>
      </c>
      <c r="E82" s="1">
        <f>IF(SUMIF($C$12:$C$65,"4",E$12:E$65)=E71,"","エラー")</f>
      </c>
      <c r="G82" s="1">
        <f>IF(SUMIF($C$12:$C$65,"4",G$12:G$65)=G71,"","エラー")</f>
      </c>
      <c r="H82" s="1">
        <f>IF(SUMIF($C$12:$C$65,"4",H$12:H$65)=H71,"","エラー")</f>
      </c>
    </row>
    <row r="83" spans="2:8" ht="13.5">
      <c r="B83" s="14"/>
      <c r="D83" s="1">
        <f>IF(SUMIF($C$12:$C$65,"5",D$12:D$65)=D72,"","エラー")</f>
      </c>
      <c r="E83" s="1">
        <f>IF(SUMIF($C$12:$C$65,"5",E$12:E$65)=E72,"","エラー")</f>
      </c>
      <c r="G83" s="1">
        <f>IF(SUMIF($C$12:$C$65,"5",G$12:G$65)=G72,"","エラー")</f>
      </c>
      <c r="H83" s="1">
        <f>IF(SUMIF($C$12:$C$65,"5",H$12:H$65)=H72,"","エラー")</f>
      </c>
    </row>
    <row r="84" spans="2:8" ht="14.25">
      <c r="B84" s="16"/>
      <c r="D84" s="1">
        <f>IF(SUMIF($C$12:$C$65,"6",D$12:D$65)=D73,"","エラー")</f>
      </c>
      <c r="E84" s="1">
        <f>IF(SUMIF($C$12:$C$65,"6",E$12:E$65)=E73,"","エラー")</f>
      </c>
      <c r="G84" s="1">
        <f>IF(SUMIF($C$12:$C$65,"6",G$12:G$65)=G73,"","エラー")</f>
      </c>
      <c r="H84" s="1">
        <f>IF(SUMIF($C$12:$C$65,"6",H$12:H$65)=H73,"","エラー")</f>
      </c>
    </row>
    <row r="85" spans="2:8" ht="13.5">
      <c r="B85" s="15"/>
      <c r="D85" s="1">
        <f>IF(SUMIF($C$12:$C$65,"7",D$12:D$65)=D74,"","エラー")</f>
      </c>
      <c r="E85" s="1">
        <f>IF(SUMIF($C$12:$C$65,"7",E$12:E$65)=E74,"","エラー")</f>
      </c>
      <c r="G85" s="1">
        <f>IF(SUMIF($C$12:$C$65,"7",G$12:G$65)=G74,"","エラー")</f>
      </c>
      <c r="H85" s="1">
        <f>IF(SUMIF($C$12:$C$65,"7",H$12:H$65)=H74,"","エラー")</f>
      </c>
    </row>
    <row r="86" spans="2:8" ht="13.5">
      <c r="B86" s="15"/>
      <c r="D86" s="38"/>
      <c r="E86" s="38"/>
      <c r="G86" s="38"/>
      <c r="H86" s="38"/>
    </row>
    <row r="87" spans="2:8" ht="13.5">
      <c r="B87" s="15"/>
      <c r="D87" s="38"/>
      <c r="E87" s="38"/>
      <c r="G87" s="38"/>
      <c r="H87" s="38"/>
    </row>
    <row r="88" spans="2:8" ht="13.5">
      <c r="B88" s="15"/>
      <c r="D88" s="38"/>
      <c r="E88" s="38"/>
      <c r="G88" s="38"/>
      <c r="H88" s="38"/>
    </row>
    <row r="89" spans="2:8" ht="13.5">
      <c r="B89" s="15"/>
      <c r="D89" s="38"/>
      <c r="E89" s="38"/>
      <c r="G89" s="38"/>
      <c r="H89" s="38"/>
    </row>
    <row r="90" spans="2:8" ht="13.5">
      <c r="B90" s="15"/>
      <c r="D90" s="38"/>
      <c r="E90" s="38"/>
      <c r="G90" s="38"/>
      <c r="H90" s="38"/>
    </row>
    <row r="91" spans="2:8" ht="13.5">
      <c r="B91" s="15"/>
      <c r="D91" s="38"/>
      <c r="E91" s="38"/>
      <c r="G91" s="38"/>
      <c r="H91" s="38"/>
    </row>
    <row r="92" spans="2:8" ht="13.5">
      <c r="B92" s="15"/>
      <c r="D92" s="38"/>
      <c r="E92" s="38"/>
      <c r="G92" s="38"/>
      <c r="H92" s="38"/>
    </row>
    <row r="93" ht="13.5">
      <c r="B93" s="14"/>
    </row>
    <row r="94" ht="14.25">
      <c r="B94" s="16"/>
    </row>
    <row r="95" ht="13.5">
      <c r="B95" s="15"/>
    </row>
    <row r="96" ht="13.5">
      <c r="B96" s="15"/>
    </row>
    <row r="97" ht="13.5">
      <c r="B97" s="15"/>
    </row>
    <row r="98" ht="13.5">
      <c r="B98" s="15"/>
    </row>
    <row r="99" ht="13.5">
      <c r="B99" s="14"/>
    </row>
    <row r="100" ht="13.5">
      <c r="B100" s="15"/>
    </row>
    <row r="101" ht="14.25">
      <c r="B101" s="16"/>
    </row>
    <row r="102" ht="13.5">
      <c r="B102" s="15"/>
    </row>
    <row r="103" ht="13.5">
      <c r="B103" s="15"/>
    </row>
    <row r="104" ht="13.5">
      <c r="B104" s="15"/>
    </row>
    <row r="105" ht="14.25">
      <c r="B105" s="16"/>
    </row>
    <row r="106" ht="13.5">
      <c r="B106" s="15"/>
    </row>
    <row r="107" ht="13.5">
      <c r="B107" s="15"/>
    </row>
    <row r="108" ht="13.5">
      <c r="B108" s="15"/>
    </row>
    <row r="109" ht="13.5">
      <c r="B109" s="15"/>
    </row>
    <row r="110" ht="13.5">
      <c r="B110" s="15"/>
    </row>
    <row r="111" ht="13.5">
      <c r="B111" s="15"/>
    </row>
    <row r="112" ht="14.25">
      <c r="B112" s="16"/>
    </row>
    <row r="113" ht="13.5">
      <c r="B113" s="14"/>
    </row>
    <row r="114" ht="13.5">
      <c r="B114" s="15"/>
    </row>
    <row r="115" ht="13.5">
      <c r="B115" s="14"/>
    </row>
    <row r="116" ht="13.5">
      <c r="B116" s="14"/>
    </row>
    <row r="117" ht="13.5">
      <c r="B117" s="14"/>
    </row>
    <row r="118" ht="13.5">
      <c r="B118" s="14"/>
    </row>
    <row r="119" ht="13.5">
      <c r="B119" s="14"/>
    </row>
    <row r="120" ht="13.5">
      <c r="B120" s="14"/>
    </row>
    <row r="121" ht="13.5">
      <c r="B121" s="17"/>
    </row>
    <row r="122" ht="13.5">
      <c r="B122" s="17"/>
    </row>
    <row r="123" ht="13.5">
      <c r="B123" s="17"/>
    </row>
    <row r="124" ht="13.5">
      <c r="B124" s="17"/>
    </row>
    <row r="125" ht="13.5">
      <c r="B125" s="17"/>
    </row>
    <row r="126" ht="13.5">
      <c r="B126" s="17"/>
    </row>
    <row r="127" ht="13.5">
      <c r="B127" s="17"/>
    </row>
    <row r="128" ht="13.5">
      <c r="B128" s="17"/>
    </row>
    <row r="129" ht="13.5">
      <c r="B129" s="17"/>
    </row>
    <row r="130" ht="13.5">
      <c r="B130" s="17"/>
    </row>
    <row r="131" ht="13.5">
      <c r="B131" s="17"/>
    </row>
    <row r="132" ht="13.5">
      <c r="B132" s="17"/>
    </row>
    <row r="133" ht="13.5">
      <c r="B133" s="17"/>
    </row>
    <row r="134" ht="13.5">
      <c r="B134" s="17"/>
    </row>
    <row r="135" ht="13.5">
      <c r="B135" s="17"/>
    </row>
    <row r="136" ht="13.5">
      <c r="B136" s="17"/>
    </row>
    <row r="137" ht="13.5">
      <c r="B137" s="17"/>
    </row>
    <row r="138" ht="13.5">
      <c r="B138" s="17"/>
    </row>
    <row r="139" ht="13.5">
      <c r="B139" s="17"/>
    </row>
    <row r="140" ht="13.5">
      <c r="B140" s="17"/>
    </row>
    <row r="141" ht="13.5">
      <c r="B141" s="17"/>
    </row>
    <row r="142" ht="13.5">
      <c r="B142" s="17"/>
    </row>
    <row r="143" ht="13.5">
      <c r="B143" s="17"/>
    </row>
    <row r="144" ht="13.5">
      <c r="B144" s="17"/>
    </row>
    <row r="145" ht="13.5">
      <c r="B145" s="17"/>
    </row>
    <row r="146" ht="13.5">
      <c r="B146" s="17"/>
    </row>
    <row r="147" ht="13.5">
      <c r="B147" s="17"/>
    </row>
    <row r="148" ht="13.5">
      <c r="B148" s="17"/>
    </row>
    <row r="149" ht="13.5">
      <c r="B149" s="17"/>
    </row>
    <row r="150" ht="13.5">
      <c r="B150" s="17"/>
    </row>
    <row r="151" ht="13.5">
      <c r="B151" s="17"/>
    </row>
    <row r="152" ht="13.5">
      <c r="B152" s="17"/>
    </row>
    <row r="153" ht="13.5">
      <c r="B153" s="17"/>
    </row>
    <row r="154" ht="13.5">
      <c r="B154" s="17"/>
    </row>
    <row r="155" ht="13.5">
      <c r="B155" s="17"/>
    </row>
    <row r="156" ht="13.5">
      <c r="B156" s="17"/>
    </row>
    <row r="157" ht="13.5">
      <c r="B157" s="17"/>
    </row>
    <row r="158" ht="13.5">
      <c r="B158" s="17"/>
    </row>
    <row r="159" ht="13.5">
      <c r="B159" s="17"/>
    </row>
    <row r="160" ht="13.5">
      <c r="B160" s="17"/>
    </row>
    <row r="161" ht="13.5">
      <c r="B161" s="17"/>
    </row>
    <row r="162" ht="13.5">
      <c r="B162" s="17"/>
    </row>
    <row r="163" ht="13.5">
      <c r="B163" s="17"/>
    </row>
    <row r="164" ht="13.5">
      <c r="B164" s="17"/>
    </row>
    <row r="165" ht="13.5">
      <c r="B165" s="17"/>
    </row>
    <row r="166" ht="13.5">
      <c r="B166" s="17"/>
    </row>
    <row r="167" ht="13.5">
      <c r="B167" s="17"/>
    </row>
    <row r="168" ht="13.5">
      <c r="B168" s="17"/>
    </row>
    <row r="169" ht="13.5">
      <c r="B169" s="17"/>
    </row>
    <row r="170" ht="13.5">
      <c r="B170" s="17"/>
    </row>
    <row r="171" ht="13.5">
      <c r="B171" s="17"/>
    </row>
    <row r="172" ht="13.5">
      <c r="B172" s="17"/>
    </row>
    <row r="173" ht="13.5">
      <c r="B173" s="17"/>
    </row>
    <row r="174" ht="13.5">
      <c r="B174" s="17"/>
    </row>
    <row r="175" ht="13.5">
      <c r="B175" s="17"/>
    </row>
    <row r="176" ht="13.5">
      <c r="B176" s="17"/>
    </row>
    <row r="177" ht="13.5">
      <c r="B177" s="17"/>
    </row>
    <row r="178" ht="13.5">
      <c r="B178" s="17"/>
    </row>
    <row r="179" ht="13.5">
      <c r="B179" s="17"/>
    </row>
    <row r="180" ht="13.5">
      <c r="B180" s="17"/>
    </row>
    <row r="181" ht="13.5">
      <c r="B181" s="17"/>
    </row>
    <row r="182" ht="13.5">
      <c r="B182" s="17"/>
    </row>
    <row r="183" ht="13.5">
      <c r="B183" s="17"/>
    </row>
    <row r="184" ht="13.5">
      <c r="B184" s="17"/>
    </row>
    <row r="185" ht="13.5">
      <c r="B185" s="17"/>
    </row>
    <row r="186" ht="13.5">
      <c r="B186" s="17"/>
    </row>
    <row r="187" ht="13.5">
      <c r="B187" s="17"/>
    </row>
    <row r="188" ht="13.5">
      <c r="B188" s="17"/>
    </row>
    <row r="189" ht="13.5">
      <c r="B189" s="17"/>
    </row>
    <row r="190" ht="13.5">
      <c r="B190" s="17"/>
    </row>
    <row r="191" ht="13.5">
      <c r="B191" s="17"/>
    </row>
    <row r="192" ht="13.5">
      <c r="B192" s="17"/>
    </row>
    <row r="193" ht="13.5">
      <c r="B193" s="17"/>
    </row>
    <row r="194" ht="13.5">
      <c r="B194" s="17"/>
    </row>
  </sheetData>
  <sheetProtection/>
  <mergeCells count="23">
    <mergeCell ref="I1:J1"/>
    <mergeCell ref="A3:J3"/>
    <mergeCell ref="H5:J5"/>
    <mergeCell ref="A6:B8"/>
    <mergeCell ref="C6:C8"/>
    <mergeCell ref="D6:F6"/>
    <mergeCell ref="G6:I6"/>
    <mergeCell ref="J7:J8"/>
    <mergeCell ref="A9:C9"/>
    <mergeCell ref="A10:C10"/>
    <mergeCell ref="A11:C11"/>
    <mergeCell ref="A12:A14"/>
    <mergeCell ref="A21:A23"/>
    <mergeCell ref="A28:A30"/>
    <mergeCell ref="B72:C72"/>
    <mergeCell ref="B73:C73"/>
    <mergeCell ref="B74:C74"/>
    <mergeCell ref="A38:A40"/>
    <mergeCell ref="A51:A53"/>
    <mergeCell ref="B68:C68"/>
    <mergeCell ref="B69:C69"/>
    <mergeCell ref="B70:C70"/>
    <mergeCell ref="B71:C71"/>
  </mergeCells>
  <printOptions horizontalCentered="1"/>
  <pageMargins left="0.3937007874015748" right="0.3937007874015748" top="0.62" bottom="0.1968503937007874" header="0.5" footer="0.5118110236220472"/>
  <pageSetup cellComments="asDisplayed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 </cp:lastModifiedBy>
  <cp:lastPrinted>2014-12-14T14:52:27Z</cp:lastPrinted>
  <dcterms:created xsi:type="dcterms:W3CDTF">2004-04-12T06:19:15Z</dcterms:created>
  <dcterms:modified xsi:type="dcterms:W3CDTF">2014-12-14T14:52:29Z</dcterms:modified>
  <cp:category/>
  <cp:version/>
  <cp:contentType/>
  <cp:contentStatus/>
</cp:coreProperties>
</file>